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rebic\Desktop\Polugodišnji izvještaj o izvršenju financijskog plana 2024\UV___07.2024._\"/>
    </mc:Choice>
  </mc:AlternateContent>
  <xr:revisionPtr revIDLastSave="0" documentId="13_ncr:1_{D1C6F32F-6F1D-4F0A-8055-9A2938A796C0}" xr6:coauthVersionLast="36" xr6:coauthVersionMax="47" xr10:uidLastSave="{00000000-0000-0000-0000-000000000000}"/>
  <bookViews>
    <workbookView xWindow="-120" yWindow="-120" windowWidth="29040" windowHeight="15720" xr2:uid="{8D14D0E6-0023-40D7-97F1-7EBFF3AB5CD1}"/>
  </bookViews>
  <sheets>
    <sheet name="SAŽETAK" sheetId="2" r:id="rId1"/>
    <sheet name="PRIHODI I RASHODI - EKONOMSKA " sheetId="3" r:id="rId2"/>
    <sheet name="PRIHODI I RASHODI - IZVORI" sheetId="4" r:id="rId3"/>
    <sheet name="RASHODI - FUNKCIJSKA KL." sheetId="6" r:id="rId4"/>
  </sheets>
  <externalReferences>
    <externalReference r:id="rId5"/>
  </externalReferences>
  <definedNames>
    <definedName name="BEx768KPSQ72NFZI1DSHLMYOAJB4" localSheetId="2" hidden="1">'PRIHODI I RASHODI - IZVORI'!$A$6:$D$6</definedName>
    <definedName name="BEx768KPSQ72NFZI1DSHLMYOAJB4" localSheetId="3" hidden="1">'RASHODI - FUNKCIJSKA KL.'!$A$7:$E$7</definedName>
    <definedName name="BEx768KPSQ72NFZI1DSHLMYOAJB4" hidden="1">'PRIHODI I RASHODI - EKONOMSKA '!$A$7:$E$7</definedName>
    <definedName name="BExF0FDTSLD2H2BL1BV89V91RA11" localSheetId="2" hidden="1">'PRIHODI I RASHODI - IZVORI'!#REF!</definedName>
    <definedName name="BExF0FDTSLD2H2BL1BV89V91RA11" localSheetId="3" hidden="1">'RASHODI - FUNKCIJSKA KL.'!#REF!</definedName>
    <definedName name="BExF0FDTSLD2H2BL1BV89V91RA11" hidden="1">'PRIHODI I RASHODI - EKONOMSKA '!#REF!</definedName>
    <definedName name="DF_GRID_1">#REF!</definedName>
    <definedName name="_xlnm.Print_Titles" localSheetId="1">'PRIHODI I RASHODI - EKONOMSKA '!#REF!</definedName>
    <definedName name="_xlnm.Print_Titles" localSheetId="2">'PRIHODI I RASHODI - IZVORI'!#REF!</definedName>
    <definedName name="_xlnm.Print_Titles" localSheetId="3">'RASHODI - FUNKCIJSKA KL.'!#REF!</definedName>
    <definedName name="SAPBEXhrIndnt" localSheetId="1" hidden="1">1</definedName>
    <definedName name="SAPBEXhrIndnt" localSheetId="2" hidden="1">1</definedName>
    <definedName name="SAPBEXhrIndnt" localSheetId="3" hidden="1">1</definedName>
    <definedName name="SAPBEXhrIndnt" hidden="1">"Wide"</definedName>
    <definedName name="SAPBEXrevision" hidden="1">5</definedName>
    <definedName name="SAPBEXsysID" hidden="1">"DBW"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6" l="1"/>
  <c r="G6" i="6"/>
  <c r="F6" i="6"/>
  <c r="E6" i="6"/>
  <c r="D6" i="6"/>
  <c r="C6" i="6"/>
  <c r="H4" i="6"/>
  <c r="G4" i="6"/>
  <c r="F4" i="6"/>
  <c r="E4" i="6"/>
  <c r="D4" i="6"/>
  <c r="C4" i="6"/>
  <c r="G4" i="4"/>
  <c r="F4" i="4"/>
  <c r="E4" i="4"/>
  <c r="D4" i="4"/>
  <c r="C4" i="4"/>
  <c r="B4" i="4"/>
  <c r="F23" i="3"/>
  <c r="E23" i="3"/>
  <c r="D23" i="3"/>
  <c r="C23" i="3"/>
  <c r="F10" i="3"/>
  <c r="F6" i="3" s="1"/>
  <c r="E10" i="3"/>
  <c r="E6" i="3" s="1"/>
  <c r="D10" i="3"/>
  <c r="D6" i="3" s="1"/>
  <c r="C10" i="3"/>
  <c r="C6" i="3" s="1"/>
  <c r="H4" i="3"/>
  <c r="G4" i="3"/>
  <c r="F4" i="3"/>
  <c r="E4" i="3"/>
  <c r="D4" i="3"/>
  <c r="C4" i="3"/>
  <c r="G14" i="2"/>
  <c r="K25" i="2"/>
  <c r="J25" i="2"/>
  <c r="K24" i="2"/>
  <c r="J24" i="2"/>
  <c r="I22" i="2"/>
  <c r="H22" i="2"/>
  <c r="G22" i="2"/>
  <c r="F22" i="2"/>
  <c r="I21" i="2"/>
  <c r="H21" i="2"/>
  <c r="G21" i="2"/>
  <c r="F21" i="2"/>
  <c r="I14" i="2"/>
  <c r="H14" i="2"/>
  <c r="F14" i="2"/>
  <c r="I13" i="2"/>
  <c r="H13" i="2"/>
  <c r="G13" i="2"/>
  <c r="F13" i="2"/>
  <c r="I11" i="2"/>
  <c r="H11" i="2"/>
  <c r="G11" i="2"/>
  <c r="F11" i="2"/>
  <c r="I10" i="2"/>
  <c r="H10" i="2"/>
  <c r="H12" i="2" s="1"/>
  <c r="G10" i="2"/>
  <c r="F10" i="2"/>
  <c r="K8" i="2"/>
  <c r="K19" i="2" s="1"/>
  <c r="J8" i="2"/>
  <c r="J19" i="2" s="1"/>
  <c r="I8" i="2"/>
  <c r="I19" i="2" s="1"/>
  <c r="H8" i="2"/>
  <c r="H19" i="2" s="1"/>
  <c r="G8" i="2"/>
  <c r="G19" i="2" s="1"/>
  <c r="F8" i="2"/>
  <c r="F19" i="2" s="1"/>
  <c r="F15" i="2" l="1"/>
  <c r="J15" i="2" s="1"/>
  <c r="I15" i="2"/>
  <c r="H15" i="2"/>
  <c r="K15" i="2" s="1"/>
  <c r="K14" i="2"/>
  <c r="K10" i="2"/>
  <c r="G23" i="2"/>
  <c r="G26" i="2" s="1"/>
  <c r="K22" i="2"/>
  <c r="H23" i="2"/>
  <c r="H26" i="2" s="1"/>
  <c r="J11" i="2"/>
  <c r="G12" i="2"/>
  <c r="F12" i="2"/>
  <c r="F23" i="2"/>
  <c r="F26" i="2" s="1"/>
  <c r="K21" i="2"/>
  <c r="H23" i="3"/>
  <c r="H6" i="3"/>
  <c r="H10" i="3" s="1"/>
  <c r="G6" i="3"/>
  <c r="G10" i="3" s="1"/>
  <c r="G23" i="3"/>
  <c r="G15" i="2"/>
  <c r="J13" i="2"/>
  <c r="J22" i="2"/>
  <c r="K11" i="2"/>
  <c r="K13" i="2"/>
  <c r="I12" i="2"/>
  <c r="I23" i="2"/>
  <c r="J10" i="2"/>
  <c r="J14" i="2"/>
  <c r="J21" i="2"/>
  <c r="F16" i="2" l="1"/>
  <c r="F27" i="2"/>
  <c r="G16" i="2"/>
  <c r="G27" i="2" s="1"/>
  <c r="H16" i="2"/>
  <c r="H27" i="2" s="1"/>
  <c r="K23" i="2"/>
  <c r="J23" i="2"/>
  <c r="I26" i="2"/>
  <c r="K12" i="2"/>
  <c r="J12" i="2"/>
  <c r="I16" i="2"/>
  <c r="I27" i="2" l="1"/>
  <c r="K16" i="2"/>
  <c r="J16" i="2"/>
  <c r="K26" i="2"/>
  <c r="J26" i="2"/>
</calcChain>
</file>

<file path=xl/sharedStrings.xml><?xml version="1.0" encoding="utf-8"?>
<sst xmlns="http://schemas.openxmlformats.org/spreadsheetml/2006/main" count="193" uniqueCount="133">
  <si>
    <t>I. OPĆI DIO</t>
  </si>
  <si>
    <t>SAŽETAK  RAČUNA PRIHODA I RASHODA I RAČUNA FINANCIRANJA</t>
  </si>
  <si>
    <t>SAŽETAK RAČUNA PRIHODA I RASHODA</t>
  </si>
  <si>
    <t>BROJČANA OZNAKA I NAZIV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</si>
  <si>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</si>
  <si>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</si>
  <si>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</si>
  <si>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</si>
  <si>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</si>
  <si>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</si>
  <si>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</si>
  <si>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</si>
  <si>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</si>
  <si>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</si>
  <si>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</si>
  <si>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</si>
  <si>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</si>
  <si>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</si>
  <si>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</si>
  <si>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</si>
  <si>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</si>
  <si>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IZVJEŠTAJ O PRIHODIMA I RASHODIMA PREMA EKONOMSKOJ KLASIFIKACIJI </t>
  </si>
  <si>
    <t>UKUPNI PRIHODI</t>
  </si>
  <si>
    <t/>
  </si>
  <si>
    <t>Ostvarenje/Izvršenje 
01.2023. - 06.2023.</t>
  </si>
  <si>
    <t>Izvorni plan ili Rebalans 
2024.</t>
  </si>
  <si>
    <t>Tekući plan 
2024.</t>
  </si>
  <si>
    <t>Ostvarenje/Izvršenje 
01.2024. - 06.2024.</t>
  </si>
  <si>
    <t>Indeks
(5)/(2)</t>
  </si>
  <si>
    <t>Indeks
(5)/(4)</t>
  </si>
  <si>
    <t>Prihodi i rashodi</t>
  </si>
  <si>
    <t>EUR</t>
  </si>
  <si>
    <t>PRIHODI</t>
  </si>
  <si>
    <t>6</t>
  </si>
  <si>
    <t>Prihodi poslovanja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</si>
  <si>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</si>
  <si>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</si>
  <si>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</si>
  <si>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</si>
  <si>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</si>
  <si>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</si>
  <si>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65</t>
  </si>
  <si>
    <t>Prihodi od upravnih i administrativnih pristojbi, pristojbi po posebnim propisima i naknada</t>
  </si>
  <si>
    <t>651</t>
  </si>
  <si>
    <t>Upravne i administrativne pristojbe</t>
  </si>
  <si>
    <t>6514</t>
  </si>
  <si>
    <t>Ostale pristojbe i naknade</t>
  </si>
  <si>
    <t>66</t>
  </si>
  <si>
    <t>Prihodi od prodaje proizvoda i robe te pruženih usluga i prihodi od donacija</t>
  </si>
  <si>
    <t>67</t>
  </si>
  <si>
    <t>Prihodi iz proračuna</t>
  </si>
  <si>
    <t>671</t>
  </si>
  <si>
    <t>6711</t>
  </si>
  <si>
    <t>Prihodi iz nadležnog proračuna za financiranje rashoda</t>
  </si>
  <si>
    <t>6712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</si>
  <si>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</si>
  <si>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</si>
  <si>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</si>
  <si>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</si>
  <si>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</si>
  <si>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</si>
  <si>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</si>
  <si>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Plaće za redovan rad</t>
  </si>
  <si>
    <t>Plaće za prekovremeni rad</t>
  </si>
  <si>
    <t>Ostali rashodi za zaposlene</t>
  </si>
  <si>
    <t>Doprinosi na plaće</t>
  </si>
  <si>
    <t>Doprinosi za obvezno zdravstveno osiguranje</t>
  </si>
  <si>
    <t>32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</si>
  <si>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</si>
  <si>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</si>
  <si>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</si>
  <si>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</si>
  <si>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</si>
  <si>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</si>
  <si>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</si>
  <si>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</si>
  <si>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</si>
  <si>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</si>
  <si>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</si>
  <si>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</si>
  <si>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</si>
  <si>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</si>
  <si>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</si>
  <si>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</si>
  <si>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</si>
  <si>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</si>
  <si>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</si>
  <si>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</si>
  <si>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</si>
  <si>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</si>
  <si>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</si>
  <si>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</si>
  <si>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</si>
  <si>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</si>
  <si>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34</t>
  </si>
  <si>
    <t>Financijski rashodi</t>
  </si>
  <si>
    <t>Ostali financijski rashodi</t>
  </si>
  <si>
    <t>Bankarske usluge i usluge platnog prometa</t>
  </si>
  <si>
    <t>4</t>
  </si>
  <si>
    <t>Rashodi za nabavu nefinancijske imovine</t>
  </si>
  <si>
    <t>41</t>
  </si>
  <si>
    <t>Rashodi za nabavu neproizvedene dugotrajne imovine</t>
  </si>
  <si>
    <t>Nematerijalna imovina</t>
  </si>
  <si>
    <t>Licence</t>
  </si>
  <si>
    <t>42</t>
  </si>
  <si>
    <t>Rashodi za nabavu proizvedene dugotrajne imovine</t>
  </si>
  <si>
    <t>Postrojenja i oprema</t>
  </si>
  <si>
    <t>Uredska oprema i namještaj</t>
  </si>
  <si>
    <t>Komunikacijska oprema</t>
  </si>
  <si>
    <t>Uređaji, strojevi i oprema za ostale namjene</t>
  </si>
  <si>
    <t>IZVJEŠTAJ O PRIHODIMA I RASHODIMA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</si>
  <si>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</si>
  <si>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</si>
  <si>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</si>
  <si>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</si>
  <si>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</si>
  <si>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</si>
  <si>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43 Ostali prihodi za posebne namjene</t>
  </si>
  <si>
    <t>5 Pomoći</t>
  </si>
  <si>
    <t>51 Pomoći EU</t>
  </si>
  <si>
    <t>56 Fondovi EU</t>
  </si>
  <si>
    <t>58 Instrumenti EU nove generacije</t>
  </si>
  <si>
    <t>RASHODI</t>
  </si>
  <si>
    <t>IZVJEŠTAJ O RASHODIMA PREMA FUNKCIJSKOJ KLASIFIKACIJI</t>
  </si>
  <si>
    <t>UKUPNO RASHODI</t>
  </si>
  <si>
    <t>Funkcijsko područje</t>
  </si>
  <si>
    <t>GFS</t>
  </si>
  <si>
    <t>Funkcijska klasifikacija</t>
  </si>
  <si>
    <t>09</t>
  </si>
  <si>
    <t>Obrazovanje</t>
  </si>
  <si>
    <t>094</t>
  </si>
  <si>
    <t>Visoka naobrazba</t>
  </si>
  <si>
    <t>IZVRŠENJE FINANCIJSKOG PLANA AGENCIJE ZA ZNANOST I VISOKO OBRAZOVANJE
ZA PRVO POLUGODIŠTE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</si>
</sst>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8"/>
      <name val="Arial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8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44"/>
      <name val="Arial"/>
      <family val="2"/>
      <charset val="238"/>
    </font>
    <font>
      <b/>
      <sz val="10"/>
      <name val="Times New Roman"/>
      <family val="1"/>
    </font>
    <font>
      <b/>
      <sz val="12"/>
      <color indexed="8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4" fillId="2" borderId="0"/>
    <xf numFmtId="0" fontId="14" fillId="0" borderId="0"/>
    <xf numFmtId="0" fontId="6" fillId="6" borderId="6" applyNumberFormat="0" applyProtection="0">
      <alignment horizontal="left" vertical="center" indent="1"/>
    </xf>
    <xf numFmtId="4" fontId="20" fillId="8" borderId="6" applyNumberFormat="0" applyProtection="0">
      <alignment vertical="center"/>
    </xf>
    <xf numFmtId="0" fontId="13" fillId="9" borderId="6" applyNumberFormat="0" applyProtection="0">
      <alignment horizontal="left" vertical="center" indent="1"/>
    </xf>
    <xf numFmtId="0" fontId="22" fillId="6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3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0" fontId="13" fillId="0" borderId="0"/>
  </cellStyleXfs>
  <cellXfs count="125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2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vertical="center" wrapText="1"/>
    </xf>
    <xf numFmtId="3" fontId="6" fillId="0" borderId="2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horizontal="right" vertical="center" wrapText="1"/>
    </xf>
    <xf numFmtId="4" fontId="6" fillId="4" borderId="2" xfId="1" applyNumberFormat="1" applyFont="1" applyFill="1" applyBorder="1" applyAlignment="1">
      <alignment vertical="center"/>
    </xf>
    <xf numFmtId="3" fontId="6" fillId="4" borderId="2" xfId="1" applyNumberFormat="1" applyFont="1" applyFill="1" applyBorder="1" applyAlignment="1">
      <alignment vertical="center"/>
    </xf>
    <xf numFmtId="4" fontId="9" fillId="4" borderId="2" xfId="1" applyNumberFormat="1" applyFont="1" applyFill="1" applyBorder="1" applyAlignment="1">
      <alignment horizontal="right"/>
    </xf>
    <xf numFmtId="4" fontId="9" fillId="0" borderId="2" xfId="1" applyNumberFormat="1" applyFont="1" applyBorder="1" applyAlignment="1">
      <alignment horizontal="right"/>
    </xf>
    <xf numFmtId="4" fontId="6" fillId="4" borderId="2" xfId="1" applyNumberFormat="1" applyFont="1" applyFill="1" applyBorder="1" applyAlignment="1">
      <alignment vertical="center" wrapText="1"/>
    </xf>
    <xf numFmtId="3" fontId="6" fillId="4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0" borderId="2" xfId="1" applyNumberFormat="1" applyFont="1" applyBorder="1" applyAlignment="1">
      <alignment horizontal="right" vertical="center"/>
    </xf>
    <xf numFmtId="4" fontId="9" fillId="4" borderId="2" xfId="1" applyNumberFormat="1" applyFont="1" applyFill="1" applyBorder="1" applyAlignment="1">
      <alignment horizontal="right" vertical="center" wrapText="1"/>
    </xf>
    <xf numFmtId="4" fontId="4" fillId="0" borderId="0" xfId="2" applyNumberFormat="1" applyFill="1"/>
    <xf numFmtId="3" fontId="4" fillId="0" borderId="0" xfId="2" applyNumberFormat="1" applyFill="1"/>
    <xf numFmtId="0" fontId="15" fillId="0" borderId="0" xfId="3" applyFont="1"/>
    <xf numFmtId="0" fontId="12" fillId="0" borderId="0" xfId="1" applyFont="1" applyAlignment="1">
      <alignment vertical="center" wrapText="1"/>
    </xf>
    <xf numFmtId="3" fontId="16" fillId="5" borderId="4" xfId="3" applyNumberFormat="1" applyFont="1" applyFill="1" applyBorder="1" applyAlignment="1">
      <alignment horizontal="center" vertical="center" wrapText="1" justifyLastLine="1"/>
    </xf>
    <xf numFmtId="4" fontId="16" fillId="5" borderId="7" xfId="4" applyNumberFormat="1" applyFont="1" applyFill="1" applyBorder="1" applyAlignment="1">
      <alignment horizontal="center" vertical="center" wrapText="1" justifyLastLine="1"/>
    </xf>
    <xf numFmtId="0" fontId="15" fillId="0" borderId="0" xfId="3" applyFont="1" applyAlignment="1">
      <alignment horizontal="center" vertical="center"/>
    </xf>
    <xf numFmtId="3" fontId="17" fillId="5" borderId="4" xfId="3" applyNumberFormat="1" applyFont="1" applyFill="1" applyBorder="1" applyAlignment="1">
      <alignment horizontal="center" vertical="center" wrapText="1" justifyLastLine="1"/>
    </xf>
    <xf numFmtId="1" fontId="17" fillId="5" borderId="4" xfId="3" applyNumberFormat="1" applyFont="1" applyFill="1" applyBorder="1" applyAlignment="1">
      <alignment horizontal="center" vertical="center"/>
    </xf>
    <xf numFmtId="0" fontId="14" fillId="0" borderId="0" xfId="3"/>
    <xf numFmtId="0" fontId="18" fillId="0" borderId="0" xfId="3" applyFont="1" applyAlignment="1">
      <alignment horizontal="center" vertical="center"/>
    </xf>
    <xf numFmtId="3" fontId="19" fillId="7" borderId="0" xfId="3" applyNumberFormat="1" applyFont="1" applyFill="1" applyAlignment="1">
      <alignment vertical="top" wrapText="1" justifyLastLine="1"/>
    </xf>
    <xf numFmtId="4" fontId="21" fillId="7" borderId="0" xfId="5" applyNumberFormat="1" applyFont="1" applyFill="1" applyBorder="1">
      <alignment vertical="center"/>
    </xf>
    <xf numFmtId="0" fontId="6" fillId="0" borderId="0" xfId="4" quotePrefix="1" applyNumberFormat="1" applyFill="1" applyBorder="1">
      <alignment horizontal="left" vertical="center" indent="1"/>
    </xf>
    <xf numFmtId="0" fontId="13" fillId="0" borderId="0" xfId="6" quotePrefix="1" applyFill="1" applyBorder="1" applyAlignment="1">
      <alignment horizontal="left" vertical="center" wrapText="1" indent="1"/>
    </xf>
    <xf numFmtId="0" fontId="22" fillId="0" borderId="0" xfId="7" quotePrefix="1" applyFill="1" applyBorder="1">
      <alignment horizontal="center" vertical="center"/>
    </xf>
    <xf numFmtId="0" fontId="19" fillId="0" borderId="0" xfId="8" quotePrefix="1" applyBorder="1" applyAlignment="1">
      <alignment horizontal="left" vertical="center" wrapText="1" indent="2" justifyLastLine="1"/>
    </xf>
    <xf numFmtId="4" fontId="20" fillId="0" borderId="0" xfId="5" applyNumberFormat="1" applyFill="1" applyBorder="1">
      <alignment vertical="center"/>
    </xf>
    <xf numFmtId="3" fontId="20" fillId="0" borderId="0" xfId="5" applyNumberFormat="1" applyFill="1" applyBorder="1">
      <alignment vertical="center"/>
    </xf>
    <xf numFmtId="0" fontId="19" fillId="0" borderId="0" xfId="9" quotePrefix="1" applyBorder="1" applyAlignment="1">
      <alignment horizontal="left" vertical="center" wrapText="1" indent="3"/>
    </xf>
    <xf numFmtId="0" fontId="19" fillId="0" borderId="0" xfId="9" quotePrefix="1" applyBorder="1">
      <alignment horizontal="left" vertical="center" wrapText="1"/>
    </xf>
    <xf numFmtId="4" fontId="21" fillId="0" borderId="0" xfId="10" applyNumberFormat="1" applyFont="1" applyBorder="1">
      <alignment horizontal="right" vertical="center"/>
    </xf>
    <xf numFmtId="0" fontId="6" fillId="0" borderId="0" xfId="3" applyFont="1"/>
    <xf numFmtId="0" fontId="19" fillId="0" borderId="0" xfId="3" applyFont="1"/>
    <xf numFmtId="0" fontId="24" fillId="0" borderId="0" xfId="11" quotePrefix="1" applyFont="1" applyBorder="1" applyAlignment="1">
      <alignment horizontal="left" vertical="center" wrapText="1" indent="4"/>
    </xf>
    <xf numFmtId="0" fontId="24" fillId="0" borderId="0" xfId="11" quotePrefix="1" applyFont="1" applyBorder="1">
      <alignment horizontal="left" vertical="center" wrapText="1"/>
    </xf>
    <xf numFmtId="4" fontId="23" fillId="0" borderId="0" xfId="10" applyNumberFormat="1" applyBorder="1">
      <alignment horizontal="right" vertical="center"/>
    </xf>
    <xf numFmtId="3" fontId="23" fillId="0" borderId="0" xfId="10" applyNumberFormat="1" applyBorder="1">
      <alignment horizontal="right" vertical="center"/>
    </xf>
    <xf numFmtId="0" fontId="13" fillId="0" borderId="0" xfId="3" applyFont="1"/>
    <xf numFmtId="0" fontId="24" fillId="0" borderId="0" xfId="3" applyFont="1"/>
    <xf numFmtId="0" fontId="24" fillId="0" borderId="0" xfId="12" quotePrefix="1" applyBorder="1" applyAlignment="1">
      <alignment horizontal="left" vertical="center" wrapText="1" indent="5"/>
    </xf>
    <xf numFmtId="0" fontId="24" fillId="0" borderId="0" xfId="12" quotePrefix="1" applyBorder="1">
      <alignment horizontal="left" vertical="center" wrapText="1"/>
    </xf>
    <xf numFmtId="0" fontId="23" fillId="0" borderId="0" xfId="10" applyNumberFormat="1" applyBorder="1">
      <alignment horizontal="right" vertical="center"/>
    </xf>
    <xf numFmtId="0" fontId="24" fillId="0" borderId="0" xfId="12" quotePrefix="1" applyBorder="1" applyAlignment="1">
      <alignment horizontal="left" vertical="center" wrapText="1" indent="6"/>
    </xf>
    <xf numFmtId="4" fontId="21" fillId="7" borderId="0" xfId="10" applyNumberFormat="1" applyFont="1" applyFill="1" applyBorder="1">
      <alignment horizontal="right" vertical="center"/>
    </xf>
    <xf numFmtId="0" fontId="19" fillId="0" borderId="0" xfId="12" quotePrefix="1" applyFont="1" applyBorder="1">
      <alignment horizontal="left" vertical="center" wrapText="1"/>
    </xf>
    <xf numFmtId="3" fontId="21" fillId="0" borderId="0" xfId="10" applyNumberFormat="1" applyFont="1" applyBorder="1">
      <alignment horizontal="right" vertical="center"/>
    </xf>
    <xf numFmtId="0" fontId="24" fillId="0" borderId="0" xfId="12" quotePrefix="1" applyNumberFormat="1" applyBorder="1" applyAlignment="1">
      <alignment horizontal="left" vertical="center" wrapText="1" indent="5"/>
    </xf>
    <xf numFmtId="0" fontId="15" fillId="0" borderId="0" xfId="3" applyFont="1" applyAlignment="1">
      <alignment wrapText="1"/>
    </xf>
    <xf numFmtId="4" fontId="15" fillId="0" borderId="0" xfId="3" applyNumberFormat="1" applyFont="1"/>
    <xf numFmtId="3" fontId="15" fillId="0" borderId="0" xfId="3" applyNumberFormat="1" applyFont="1"/>
    <xf numFmtId="0" fontId="3" fillId="0" borderId="0" xfId="1" applyFont="1" applyAlignment="1">
      <alignment vertical="center" wrapText="1"/>
    </xf>
    <xf numFmtId="0" fontId="13" fillId="0" borderId="0" xfId="4" quotePrefix="1" applyNumberFormat="1" applyFont="1" applyFill="1" applyBorder="1">
      <alignment horizontal="left" vertical="center" indent="1"/>
    </xf>
    <xf numFmtId="0" fontId="25" fillId="0" borderId="0" xfId="7" quotePrefix="1" applyFont="1" applyFill="1" applyBorder="1">
      <alignment horizontal="center" vertical="center"/>
    </xf>
    <xf numFmtId="0" fontId="26" fillId="0" borderId="0" xfId="3" applyFont="1"/>
    <xf numFmtId="0" fontId="21" fillId="0" borderId="0" xfId="10" applyNumberFormat="1" applyFont="1" applyBorder="1">
      <alignment horizontal="right" vertical="center"/>
    </xf>
    <xf numFmtId="0" fontId="19" fillId="0" borderId="0" xfId="8" quotePrefix="1" applyBorder="1">
      <alignment horizontal="left" vertical="center" wrapText="1" justifyLastLine="1"/>
    </xf>
    <xf numFmtId="0" fontId="19" fillId="7" borderId="0" xfId="8" quotePrefix="1" applyFill="1" applyBorder="1" applyAlignment="1">
      <alignment horizontal="left" vertical="center" wrapText="1" indent="2" justifyLastLine="1"/>
    </xf>
    <xf numFmtId="3" fontId="21" fillId="7" borderId="0" xfId="10" applyNumberFormat="1" applyFont="1" applyFill="1" applyBorder="1">
      <alignment horizontal="right" vertical="center"/>
    </xf>
    <xf numFmtId="4" fontId="6" fillId="10" borderId="2" xfId="1" applyNumberFormat="1" applyFont="1" applyFill="1" applyBorder="1" applyAlignment="1">
      <alignment vertical="center"/>
    </xf>
    <xf numFmtId="3" fontId="6" fillId="10" borderId="2" xfId="1" applyNumberFormat="1" applyFont="1" applyFill="1" applyBorder="1" applyAlignment="1">
      <alignment vertical="center"/>
    </xf>
    <xf numFmtId="4" fontId="9" fillId="10" borderId="2" xfId="1" applyNumberFormat="1" applyFont="1" applyFill="1" applyBorder="1" applyAlignment="1">
      <alignment horizontal="right"/>
    </xf>
    <xf numFmtId="0" fontId="6" fillId="10" borderId="3" xfId="1" applyFont="1" applyFill="1" applyBorder="1" applyAlignment="1">
      <alignment horizontal="left" vertical="center"/>
    </xf>
    <xf numFmtId="0" fontId="6" fillId="10" borderId="4" xfId="1" applyFont="1" applyFill="1" applyBorder="1" applyAlignment="1">
      <alignment vertical="center"/>
    </xf>
    <xf numFmtId="4" fontId="9" fillId="10" borderId="0" xfId="5" applyNumberFormat="1" applyFont="1" applyFill="1" applyBorder="1">
      <alignment vertical="center"/>
    </xf>
    <xf numFmtId="0" fontId="15" fillId="0" borderId="0" xfId="13" applyFont="1"/>
    <xf numFmtId="0" fontId="15" fillId="0" borderId="0" xfId="13" applyFont="1" applyAlignment="1">
      <alignment horizontal="center" vertical="center"/>
    </xf>
    <xf numFmtId="1" fontId="17" fillId="5" borderId="4" xfId="13" applyNumberFormat="1" applyFont="1" applyFill="1" applyBorder="1" applyAlignment="1">
      <alignment horizontal="center" vertical="center"/>
    </xf>
    <xf numFmtId="0" fontId="13" fillId="0" borderId="0" xfId="13"/>
    <xf numFmtId="0" fontId="18" fillId="0" borderId="0" xfId="13" applyFont="1" applyAlignment="1">
      <alignment horizontal="center" vertical="center"/>
    </xf>
    <xf numFmtId="0" fontId="6" fillId="0" borderId="0" xfId="13" applyFont="1"/>
    <xf numFmtId="0" fontId="19" fillId="0" borderId="0" xfId="13" applyFont="1"/>
    <xf numFmtId="0" fontId="24" fillId="0" borderId="0" xfId="13" applyFont="1"/>
    <xf numFmtId="0" fontId="15" fillId="0" borderId="0" xfId="13" applyFont="1" applyAlignment="1">
      <alignment wrapText="1"/>
    </xf>
    <xf numFmtId="4" fontId="15" fillId="0" borderId="0" xfId="13" applyNumberFormat="1" applyFont="1"/>
    <xf numFmtId="3" fontId="15" fillId="0" borderId="0" xfId="13" applyNumberFormat="1" applyFont="1"/>
    <xf numFmtId="3" fontId="19" fillId="10" borderId="0" xfId="13" applyNumberFormat="1" applyFont="1" applyFill="1" applyAlignment="1">
      <alignment vertical="top" wrapText="1" justifyLastLine="1"/>
    </xf>
    <xf numFmtId="0" fontId="6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4" borderId="3" xfId="1" quotePrefix="1" applyFont="1" applyFill="1" applyBorder="1" applyAlignment="1">
      <alignment horizontal="left" wrapText="1"/>
    </xf>
    <xf numFmtId="0" fontId="9" fillId="4" borderId="4" xfId="1" quotePrefix="1" applyFont="1" applyFill="1" applyBorder="1" applyAlignment="1">
      <alignment horizontal="left" wrapText="1"/>
    </xf>
    <xf numFmtId="0" fontId="9" fillId="4" borderId="5" xfId="1" quotePrefix="1" applyFont="1" applyFill="1" applyBorder="1" applyAlignment="1">
      <alignment horizontal="left" wrapText="1"/>
    </xf>
    <xf numFmtId="0" fontId="9" fillId="4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10" borderId="3" xfId="1" applyFont="1" applyFill="1" applyBorder="1" applyAlignment="1">
      <alignment horizontal="left" vertical="center" wrapText="1"/>
    </xf>
    <xf numFmtId="0" fontId="6" fillId="10" borderId="4" xfId="1" applyFont="1" applyFill="1" applyBorder="1" applyAlignment="1">
      <alignment vertical="center" wrapText="1"/>
    </xf>
    <xf numFmtId="0" fontId="6" fillId="10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4" borderId="3" xfId="1" quotePrefix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5" borderId="4" xfId="3" applyNumberFormat="1" applyFont="1" applyFill="1" applyBorder="1" applyAlignment="1">
      <alignment horizontal="center" vertical="center" wrapText="1" justifyLastLine="1"/>
    </xf>
    <xf numFmtId="3" fontId="17" fillId="5" borderId="4" xfId="3" applyNumberFormat="1" applyFont="1" applyFill="1" applyBorder="1" applyAlignment="1">
      <alignment horizontal="center" vertical="center" wrapText="1" justifyLastLine="1"/>
    </xf>
    <xf numFmtId="0" fontId="27" fillId="0" borderId="0" xfId="1" applyFont="1" applyAlignment="1">
      <alignment horizontal="center" vertical="center" wrapText="1"/>
    </xf>
    <xf numFmtId="3" fontId="16" fillId="5" borderId="4" xfId="13" applyNumberFormat="1" applyFont="1" applyFill="1" applyBorder="1" applyAlignment="1">
      <alignment horizontal="center" vertical="center" wrapText="1" justifyLastLine="1"/>
    </xf>
    <xf numFmtId="3" fontId="17" fillId="5" borderId="4" xfId="13" applyNumberFormat="1" applyFont="1" applyFill="1" applyBorder="1" applyAlignment="1">
      <alignment horizontal="center" vertical="center" wrapText="1" justifyLastLine="1"/>
    </xf>
  </cellXfs>
  <cellStyles count="14">
    <cellStyle name="Normal" xfId="0" builtinId="0"/>
    <cellStyle name="Normalno 2" xfId="2" xr:uid="{D6670A1F-27EE-4B3E-BF75-EB66B1EBC8AE}"/>
    <cellStyle name="Normalno 3" xfId="1" xr:uid="{CF543729-2AF7-4B82-A373-F3D4FDAB4826}"/>
    <cellStyle name="Normalno 4" xfId="3" xr:uid="{31D2F758-0D39-4B07-BBA1-7196D4CE0396}"/>
    <cellStyle name="Normalno 5" xfId="13" xr:uid="{AEE7B552-802B-460B-969C-C267921E73BF}"/>
    <cellStyle name="SAPBEXaggData" xfId="5" xr:uid="{1E211990-5F2E-4DA9-A5E8-8189C2AEFC28}"/>
    <cellStyle name="SAPBEXchaText" xfId="4" xr:uid="{54CF6C32-A97B-4AEB-9083-612D4F12F466}"/>
    <cellStyle name="SAPBEXformats" xfId="7" xr:uid="{F992DDC7-3F01-4A7D-9513-D535BD6D3633}"/>
    <cellStyle name="SAPBEXHLevel0" xfId="8" xr:uid="{92583C2D-8CB6-437C-8A78-EBC19FE89325}"/>
    <cellStyle name="SAPBEXHLevel0X" xfId="6" xr:uid="{1E3D7F49-4E7E-4EBC-A1C8-C04E7CF25AC1}"/>
    <cellStyle name="SAPBEXHLevel1" xfId="9" xr:uid="{3D971D04-B8A7-4056-B5E9-1FB9B6F4A698}"/>
    <cellStyle name="SAPBEXHLevel2" xfId="11" xr:uid="{D03D187A-9C98-4846-805F-F7D9393C86C4}"/>
    <cellStyle name="SAPBEXHLevel3" xfId="12" xr:uid="{0C655A7B-43D1-4E76-8646-3BF23552B66D}"/>
    <cellStyle name="SAPBEXstdData" xfId="10" xr:uid="{C5372988-2D22-41F8-91F8-734236A7FE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</xdr:row>
      <xdr:rowOff>76200</xdr:rowOff>
    </xdr:from>
    <xdr:to>
      <xdr:col>8</xdr:col>
      <xdr:colOff>85725</xdr:colOff>
      <xdr:row>23</xdr:row>
      <xdr:rowOff>66675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BE8C9950-ED78-4B73-B2BB-4CBEAED914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90800"/>
          <a:ext cx="11496675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1304925</xdr:colOff>
      <xdr:row>32</xdr:row>
      <xdr:rowOff>152400</xdr:rowOff>
    </xdr:to>
    <xdr:pic macro="DesignIconClicked">
      <xdr:nvPicPr>
        <xdr:cNvPr id="2" name="BExJ0QUJ0I6USL8I24FM9228VCBI" hidden="1">
          <a:extLst>
            <a:ext uri="{FF2B5EF4-FFF2-40B4-BE49-F238E27FC236}">
              <a16:creationId xmlns:a16="http://schemas.microsoft.com/office/drawing/2014/main" id="{999731E1-8C1B-420A-8086-1DF7B0A03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3075"/>
          <a:ext cx="10696575" cy="387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10</xdr:row>
      <xdr:rowOff>38100</xdr:rowOff>
    </xdr:from>
    <xdr:to>
      <xdr:col>7</xdr:col>
      <xdr:colOff>1219200</xdr:colOff>
      <xdr:row>12</xdr:row>
      <xdr:rowOff>28575</xdr:rowOff>
    </xdr:to>
    <xdr:pic macro="DesignIconClicked">
      <xdr:nvPicPr>
        <xdr:cNvPr id="2" name="BEx5CA4FVL7DQ17MNUR2TECUR531" descr="analysis_prev" hidden="1">
          <a:extLst>
            <a:ext uri="{FF2B5EF4-FFF2-40B4-BE49-F238E27FC236}">
              <a16:creationId xmlns:a16="http://schemas.microsoft.com/office/drawing/2014/main" id="{14E02C76-9C87-4968-B351-D6E1A82229E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115157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zvr&#353;enje%20NOVO\OP&#262;I%20D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49582.31</v>
          </cell>
          <cell r="E5">
            <v>1061750</v>
          </cell>
          <cell r="F5">
            <v>1061750</v>
          </cell>
          <cell r="G5">
            <v>117718.19</v>
          </cell>
          <cell r="H5">
            <v>237.419736998942</v>
          </cell>
          <cell r="I5">
            <v>11.0871853072757</v>
          </cell>
        </row>
      </sheetData>
      <sheetData sheetId="3">
        <row r="1">
          <cell r="C1" t="str">
            <v xml:space="preserve">
Ostvarenje/Izvršenje 
01.2023. - 06.2023.</v>
          </cell>
          <cell r="D1" t="str">
            <v xml:space="preserve">
Izvorni plan ili Rebalans 
2024.</v>
          </cell>
          <cell r="E1" t="str">
            <v xml:space="preserve">
Tekući plan 
2024.</v>
          </cell>
          <cell r="F1" t="str">
            <v xml:space="preserve">
Ostvarenje/Izvršenje 
01.2024. - 06.2024.</v>
          </cell>
          <cell r="G1" t="str">
            <v xml:space="preserve">
Indeks
(5)/(2)</v>
          </cell>
          <cell r="H1" t="str">
            <v xml:space="preserve">
Indeks
(5)/(4)</v>
          </cell>
        </row>
        <row r="3">
          <cell r="A3" t="str">
            <v>EKONOMSKA KLASIFIKACIJA</v>
          </cell>
          <cell r="B3" t="str">
            <v>EKONOMSKA KLASIFIKACIJA</v>
          </cell>
          <cell r="C3">
            <v>1315940.45</v>
          </cell>
          <cell r="D3">
            <v>4897206</v>
          </cell>
          <cell r="E3">
            <v>4897206</v>
          </cell>
          <cell r="F3">
            <v>1804326.66</v>
          </cell>
        </row>
        <row r="4">
          <cell r="A4" t="str">
            <v>ODLJEV</v>
          </cell>
          <cell r="B4" t="str">
            <v/>
          </cell>
          <cell r="C4">
            <v>1315940.45</v>
          </cell>
          <cell r="D4">
            <v>4897206</v>
          </cell>
          <cell r="E4">
            <v>4897206</v>
          </cell>
          <cell r="F4">
            <v>1804326.66</v>
          </cell>
        </row>
        <row r="5">
          <cell r="A5" t="str">
            <v>RASHODI</v>
          </cell>
          <cell r="B5" t="str">
            <v>RASHODI</v>
          </cell>
          <cell r="C5">
            <v>1315940.45</v>
          </cell>
          <cell r="D5">
            <v>4897206</v>
          </cell>
          <cell r="E5">
            <v>4897206</v>
          </cell>
          <cell r="F5">
            <v>1804326.66</v>
          </cell>
        </row>
        <row r="6">
          <cell r="A6" t="str">
            <v>3</v>
          </cell>
          <cell r="B6" t="str">
            <v>Rashodi poslovanja</v>
          </cell>
          <cell r="C6">
            <v>1303940.1100000001</v>
          </cell>
          <cell r="D6">
            <v>4381576</v>
          </cell>
          <cell r="E6">
            <v>4381576</v>
          </cell>
          <cell r="F6">
            <v>1778965.93</v>
          </cell>
        </row>
        <row r="7">
          <cell r="A7" t="str">
            <v>4</v>
          </cell>
          <cell r="B7" t="str">
            <v>Rashodi za nabavu nefinancijske imovine</v>
          </cell>
          <cell r="C7">
            <v>12000.34</v>
          </cell>
          <cell r="D7">
            <v>515630</v>
          </cell>
          <cell r="E7">
            <v>515630</v>
          </cell>
          <cell r="F7">
            <v>25360.73</v>
          </cell>
        </row>
      </sheetData>
      <sheetData sheetId="4">
        <row r="3">
          <cell r="B3">
            <v>1299282.3700000001</v>
          </cell>
          <cell r="C3">
            <v>3791165</v>
          </cell>
          <cell r="D3">
            <v>3791165</v>
          </cell>
          <cell r="E3">
            <v>1757461.61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4D17E-488C-4586-9FD3-2C0E8D6314FA}">
  <sheetPr codeName="List2"/>
  <dimension ref="A1:K27"/>
  <sheetViews>
    <sheetView tabSelected="1" workbookViewId="0">
      <selection sqref="A1:K1"/>
    </sheetView>
  </sheetViews>
  <sheetFormatPr defaultRowHeight="11.25" x14ac:dyDescent="0.2"/>
  <cols>
    <col min="1" max="4" width="9.140625" style="2"/>
    <col min="5" max="5" width="17.42578125" style="2" customWidth="1"/>
    <col min="6" max="6" width="25.140625" style="30" customWidth="1"/>
    <col min="7" max="8" width="25.140625" style="31" customWidth="1"/>
    <col min="9" max="9" width="25.140625" style="30" customWidth="1"/>
    <col min="10" max="11" width="12.28515625" style="30" customWidth="1"/>
    <col min="12" max="260" width="9.140625" style="2"/>
    <col min="261" max="261" width="17.42578125" style="2" customWidth="1"/>
    <col min="262" max="265" width="25.140625" style="2" customWidth="1"/>
    <col min="266" max="267" width="12.28515625" style="2" customWidth="1"/>
    <col min="268" max="516" width="9.140625" style="2"/>
    <col min="517" max="517" width="17.42578125" style="2" customWidth="1"/>
    <col min="518" max="521" width="25.140625" style="2" customWidth="1"/>
    <col min="522" max="523" width="12.28515625" style="2" customWidth="1"/>
    <col min="524" max="772" width="9.140625" style="2"/>
    <col min="773" max="773" width="17.42578125" style="2" customWidth="1"/>
    <col min="774" max="777" width="25.140625" style="2" customWidth="1"/>
    <col min="778" max="779" width="12.28515625" style="2" customWidth="1"/>
    <col min="780" max="1028" width="9.140625" style="2"/>
    <col min="1029" max="1029" width="17.42578125" style="2" customWidth="1"/>
    <col min="1030" max="1033" width="25.140625" style="2" customWidth="1"/>
    <col min="1034" max="1035" width="12.28515625" style="2" customWidth="1"/>
    <col min="1036" max="1284" width="9.140625" style="2"/>
    <col min="1285" max="1285" width="17.42578125" style="2" customWidth="1"/>
    <col min="1286" max="1289" width="25.140625" style="2" customWidth="1"/>
    <col min="1290" max="1291" width="12.28515625" style="2" customWidth="1"/>
    <col min="1292" max="1540" width="9.140625" style="2"/>
    <col min="1541" max="1541" width="17.42578125" style="2" customWidth="1"/>
    <col min="1542" max="1545" width="25.140625" style="2" customWidth="1"/>
    <col min="1546" max="1547" width="12.28515625" style="2" customWidth="1"/>
    <col min="1548" max="1796" width="9.140625" style="2"/>
    <col min="1797" max="1797" width="17.42578125" style="2" customWidth="1"/>
    <col min="1798" max="1801" width="25.140625" style="2" customWidth="1"/>
    <col min="1802" max="1803" width="12.28515625" style="2" customWidth="1"/>
    <col min="1804" max="2052" width="9.140625" style="2"/>
    <col min="2053" max="2053" width="17.42578125" style="2" customWidth="1"/>
    <col min="2054" max="2057" width="25.140625" style="2" customWidth="1"/>
    <col min="2058" max="2059" width="12.28515625" style="2" customWidth="1"/>
    <col min="2060" max="2308" width="9.140625" style="2"/>
    <col min="2309" max="2309" width="17.42578125" style="2" customWidth="1"/>
    <col min="2310" max="2313" width="25.140625" style="2" customWidth="1"/>
    <col min="2314" max="2315" width="12.28515625" style="2" customWidth="1"/>
    <col min="2316" max="2564" width="9.140625" style="2"/>
    <col min="2565" max="2565" width="17.42578125" style="2" customWidth="1"/>
    <col min="2566" max="2569" width="25.140625" style="2" customWidth="1"/>
    <col min="2570" max="2571" width="12.28515625" style="2" customWidth="1"/>
    <col min="2572" max="2820" width="9.140625" style="2"/>
    <col min="2821" max="2821" width="17.42578125" style="2" customWidth="1"/>
    <col min="2822" max="2825" width="25.140625" style="2" customWidth="1"/>
    <col min="2826" max="2827" width="12.28515625" style="2" customWidth="1"/>
    <col min="2828" max="3076" width="9.140625" style="2"/>
    <col min="3077" max="3077" width="17.42578125" style="2" customWidth="1"/>
    <col min="3078" max="3081" width="25.140625" style="2" customWidth="1"/>
    <col min="3082" max="3083" width="12.28515625" style="2" customWidth="1"/>
    <col min="3084" max="3332" width="9.140625" style="2"/>
    <col min="3333" max="3333" width="17.42578125" style="2" customWidth="1"/>
    <col min="3334" max="3337" width="25.140625" style="2" customWidth="1"/>
    <col min="3338" max="3339" width="12.28515625" style="2" customWidth="1"/>
    <col min="3340" max="3588" width="9.140625" style="2"/>
    <col min="3589" max="3589" width="17.42578125" style="2" customWidth="1"/>
    <col min="3590" max="3593" width="25.140625" style="2" customWidth="1"/>
    <col min="3594" max="3595" width="12.28515625" style="2" customWidth="1"/>
    <col min="3596" max="3844" width="9.140625" style="2"/>
    <col min="3845" max="3845" width="17.42578125" style="2" customWidth="1"/>
    <col min="3846" max="3849" width="25.140625" style="2" customWidth="1"/>
    <col min="3850" max="3851" width="12.28515625" style="2" customWidth="1"/>
    <col min="3852" max="4100" width="9.140625" style="2"/>
    <col min="4101" max="4101" width="17.42578125" style="2" customWidth="1"/>
    <col min="4102" max="4105" width="25.140625" style="2" customWidth="1"/>
    <col min="4106" max="4107" width="12.28515625" style="2" customWidth="1"/>
    <col min="4108" max="4356" width="9.140625" style="2"/>
    <col min="4357" max="4357" width="17.42578125" style="2" customWidth="1"/>
    <col min="4358" max="4361" width="25.140625" style="2" customWidth="1"/>
    <col min="4362" max="4363" width="12.28515625" style="2" customWidth="1"/>
    <col min="4364" max="4612" width="9.140625" style="2"/>
    <col min="4613" max="4613" width="17.42578125" style="2" customWidth="1"/>
    <col min="4614" max="4617" width="25.140625" style="2" customWidth="1"/>
    <col min="4618" max="4619" width="12.28515625" style="2" customWidth="1"/>
    <col min="4620" max="4868" width="9.140625" style="2"/>
    <col min="4869" max="4869" width="17.42578125" style="2" customWidth="1"/>
    <col min="4870" max="4873" width="25.140625" style="2" customWidth="1"/>
    <col min="4874" max="4875" width="12.28515625" style="2" customWidth="1"/>
    <col min="4876" max="5124" width="9.140625" style="2"/>
    <col min="5125" max="5125" width="17.42578125" style="2" customWidth="1"/>
    <col min="5126" max="5129" width="25.140625" style="2" customWidth="1"/>
    <col min="5130" max="5131" width="12.28515625" style="2" customWidth="1"/>
    <col min="5132" max="5380" width="9.140625" style="2"/>
    <col min="5381" max="5381" width="17.42578125" style="2" customWidth="1"/>
    <col min="5382" max="5385" width="25.140625" style="2" customWidth="1"/>
    <col min="5386" max="5387" width="12.28515625" style="2" customWidth="1"/>
    <col min="5388" max="5636" width="9.140625" style="2"/>
    <col min="5637" max="5637" width="17.42578125" style="2" customWidth="1"/>
    <col min="5638" max="5641" width="25.140625" style="2" customWidth="1"/>
    <col min="5642" max="5643" width="12.28515625" style="2" customWidth="1"/>
    <col min="5644" max="5892" width="9.140625" style="2"/>
    <col min="5893" max="5893" width="17.42578125" style="2" customWidth="1"/>
    <col min="5894" max="5897" width="25.140625" style="2" customWidth="1"/>
    <col min="5898" max="5899" width="12.28515625" style="2" customWidth="1"/>
    <col min="5900" max="6148" width="9.140625" style="2"/>
    <col min="6149" max="6149" width="17.42578125" style="2" customWidth="1"/>
    <col min="6150" max="6153" width="25.140625" style="2" customWidth="1"/>
    <col min="6154" max="6155" width="12.28515625" style="2" customWidth="1"/>
    <col min="6156" max="6404" width="9.140625" style="2"/>
    <col min="6405" max="6405" width="17.42578125" style="2" customWidth="1"/>
    <col min="6406" max="6409" width="25.140625" style="2" customWidth="1"/>
    <col min="6410" max="6411" width="12.28515625" style="2" customWidth="1"/>
    <col min="6412" max="6660" width="9.140625" style="2"/>
    <col min="6661" max="6661" width="17.42578125" style="2" customWidth="1"/>
    <col min="6662" max="6665" width="25.140625" style="2" customWidth="1"/>
    <col min="6666" max="6667" width="12.28515625" style="2" customWidth="1"/>
    <col min="6668" max="6916" width="9.140625" style="2"/>
    <col min="6917" max="6917" width="17.42578125" style="2" customWidth="1"/>
    <col min="6918" max="6921" width="25.140625" style="2" customWidth="1"/>
    <col min="6922" max="6923" width="12.28515625" style="2" customWidth="1"/>
    <col min="6924" max="7172" width="9.140625" style="2"/>
    <col min="7173" max="7173" width="17.42578125" style="2" customWidth="1"/>
    <col min="7174" max="7177" width="25.140625" style="2" customWidth="1"/>
    <col min="7178" max="7179" width="12.28515625" style="2" customWidth="1"/>
    <col min="7180" max="7428" width="9.140625" style="2"/>
    <col min="7429" max="7429" width="17.42578125" style="2" customWidth="1"/>
    <col min="7430" max="7433" width="25.140625" style="2" customWidth="1"/>
    <col min="7434" max="7435" width="12.28515625" style="2" customWidth="1"/>
    <col min="7436" max="7684" width="9.140625" style="2"/>
    <col min="7685" max="7685" width="17.42578125" style="2" customWidth="1"/>
    <col min="7686" max="7689" width="25.140625" style="2" customWidth="1"/>
    <col min="7690" max="7691" width="12.28515625" style="2" customWidth="1"/>
    <col min="7692" max="7940" width="9.140625" style="2"/>
    <col min="7941" max="7941" width="17.42578125" style="2" customWidth="1"/>
    <col min="7942" max="7945" width="25.140625" style="2" customWidth="1"/>
    <col min="7946" max="7947" width="12.28515625" style="2" customWidth="1"/>
    <col min="7948" max="8196" width="9.140625" style="2"/>
    <col min="8197" max="8197" width="17.42578125" style="2" customWidth="1"/>
    <col min="8198" max="8201" width="25.140625" style="2" customWidth="1"/>
    <col min="8202" max="8203" width="12.28515625" style="2" customWidth="1"/>
    <col min="8204" max="8452" width="9.140625" style="2"/>
    <col min="8453" max="8453" width="17.42578125" style="2" customWidth="1"/>
    <col min="8454" max="8457" width="25.140625" style="2" customWidth="1"/>
    <col min="8458" max="8459" width="12.28515625" style="2" customWidth="1"/>
    <col min="8460" max="8708" width="9.140625" style="2"/>
    <col min="8709" max="8709" width="17.42578125" style="2" customWidth="1"/>
    <col min="8710" max="8713" width="25.140625" style="2" customWidth="1"/>
    <col min="8714" max="8715" width="12.28515625" style="2" customWidth="1"/>
    <col min="8716" max="8964" width="9.140625" style="2"/>
    <col min="8965" max="8965" width="17.42578125" style="2" customWidth="1"/>
    <col min="8966" max="8969" width="25.140625" style="2" customWidth="1"/>
    <col min="8970" max="8971" width="12.28515625" style="2" customWidth="1"/>
    <col min="8972" max="9220" width="9.140625" style="2"/>
    <col min="9221" max="9221" width="17.42578125" style="2" customWidth="1"/>
    <col min="9222" max="9225" width="25.140625" style="2" customWidth="1"/>
    <col min="9226" max="9227" width="12.28515625" style="2" customWidth="1"/>
    <col min="9228" max="9476" width="9.140625" style="2"/>
    <col min="9477" max="9477" width="17.42578125" style="2" customWidth="1"/>
    <col min="9478" max="9481" width="25.140625" style="2" customWidth="1"/>
    <col min="9482" max="9483" width="12.28515625" style="2" customWidth="1"/>
    <col min="9484" max="9732" width="9.140625" style="2"/>
    <col min="9733" max="9733" width="17.42578125" style="2" customWidth="1"/>
    <col min="9734" max="9737" width="25.140625" style="2" customWidth="1"/>
    <col min="9738" max="9739" width="12.28515625" style="2" customWidth="1"/>
    <col min="9740" max="9988" width="9.140625" style="2"/>
    <col min="9989" max="9989" width="17.42578125" style="2" customWidth="1"/>
    <col min="9990" max="9993" width="25.140625" style="2" customWidth="1"/>
    <col min="9994" max="9995" width="12.28515625" style="2" customWidth="1"/>
    <col min="9996" max="10244" width="9.140625" style="2"/>
    <col min="10245" max="10245" width="17.42578125" style="2" customWidth="1"/>
    <col min="10246" max="10249" width="25.140625" style="2" customWidth="1"/>
    <col min="10250" max="10251" width="12.28515625" style="2" customWidth="1"/>
    <col min="10252" max="10500" width="9.140625" style="2"/>
    <col min="10501" max="10501" width="17.42578125" style="2" customWidth="1"/>
    <col min="10502" max="10505" width="25.140625" style="2" customWidth="1"/>
    <col min="10506" max="10507" width="12.28515625" style="2" customWidth="1"/>
    <col min="10508" max="10756" width="9.140625" style="2"/>
    <col min="10757" max="10757" width="17.42578125" style="2" customWidth="1"/>
    <col min="10758" max="10761" width="25.140625" style="2" customWidth="1"/>
    <col min="10762" max="10763" width="12.28515625" style="2" customWidth="1"/>
    <col min="10764" max="11012" width="9.140625" style="2"/>
    <col min="11013" max="11013" width="17.42578125" style="2" customWidth="1"/>
    <col min="11014" max="11017" width="25.140625" style="2" customWidth="1"/>
    <col min="11018" max="11019" width="12.28515625" style="2" customWidth="1"/>
    <col min="11020" max="11268" width="9.140625" style="2"/>
    <col min="11269" max="11269" width="17.42578125" style="2" customWidth="1"/>
    <col min="11270" max="11273" width="25.140625" style="2" customWidth="1"/>
    <col min="11274" max="11275" width="12.28515625" style="2" customWidth="1"/>
    <col min="11276" max="11524" width="9.140625" style="2"/>
    <col min="11525" max="11525" width="17.42578125" style="2" customWidth="1"/>
    <col min="11526" max="11529" width="25.140625" style="2" customWidth="1"/>
    <col min="11530" max="11531" width="12.28515625" style="2" customWidth="1"/>
    <col min="11532" max="11780" width="9.140625" style="2"/>
    <col min="11781" max="11781" width="17.42578125" style="2" customWidth="1"/>
    <col min="11782" max="11785" width="25.140625" style="2" customWidth="1"/>
    <col min="11786" max="11787" width="12.28515625" style="2" customWidth="1"/>
    <col min="11788" max="12036" width="9.140625" style="2"/>
    <col min="12037" max="12037" width="17.42578125" style="2" customWidth="1"/>
    <col min="12038" max="12041" width="25.140625" style="2" customWidth="1"/>
    <col min="12042" max="12043" width="12.28515625" style="2" customWidth="1"/>
    <col min="12044" max="12292" width="9.140625" style="2"/>
    <col min="12293" max="12293" width="17.42578125" style="2" customWidth="1"/>
    <col min="12294" max="12297" width="25.140625" style="2" customWidth="1"/>
    <col min="12298" max="12299" width="12.28515625" style="2" customWidth="1"/>
    <col min="12300" max="12548" width="9.140625" style="2"/>
    <col min="12549" max="12549" width="17.42578125" style="2" customWidth="1"/>
    <col min="12550" max="12553" width="25.140625" style="2" customWidth="1"/>
    <col min="12554" max="12555" width="12.28515625" style="2" customWidth="1"/>
    <col min="12556" max="12804" width="9.140625" style="2"/>
    <col min="12805" max="12805" width="17.42578125" style="2" customWidth="1"/>
    <col min="12806" max="12809" width="25.140625" style="2" customWidth="1"/>
    <col min="12810" max="12811" width="12.28515625" style="2" customWidth="1"/>
    <col min="12812" max="13060" width="9.140625" style="2"/>
    <col min="13061" max="13061" width="17.42578125" style="2" customWidth="1"/>
    <col min="13062" max="13065" width="25.140625" style="2" customWidth="1"/>
    <col min="13066" max="13067" width="12.28515625" style="2" customWidth="1"/>
    <col min="13068" max="13316" width="9.140625" style="2"/>
    <col min="13317" max="13317" width="17.42578125" style="2" customWidth="1"/>
    <col min="13318" max="13321" width="25.140625" style="2" customWidth="1"/>
    <col min="13322" max="13323" width="12.28515625" style="2" customWidth="1"/>
    <col min="13324" max="13572" width="9.140625" style="2"/>
    <col min="13573" max="13573" width="17.42578125" style="2" customWidth="1"/>
    <col min="13574" max="13577" width="25.140625" style="2" customWidth="1"/>
    <col min="13578" max="13579" width="12.28515625" style="2" customWidth="1"/>
    <col min="13580" max="13828" width="9.140625" style="2"/>
    <col min="13829" max="13829" width="17.42578125" style="2" customWidth="1"/>
    <col min="13830" max="13833" width="25.140625" style="2" customWidth="1"/>
    <col min="13834" max="13835" width="12.28515625" style="2" customWidth="1"/>
    <col min="13836" max="14084" width="9.140625" style="2"/>
    <col min="14085" max="14085" width="17.42578125" style="2" customWidth="1"/>
    <col min="14086" max="14089" width="25.140625" style="2" customWidth="1"/>
    <col min="14090" max="14091" width="12.28515625" style="2" customWidth="1"/>
    <col min="14092" max="14340" width="9.140625" style="2"/>
    <col min="14341" max="14341" width="17.42578125" style="2" customWidth="1"/>
    <col min="14342" max="14345" width="25.140625" style="2" customWidth="1"/>
    <col min="14346" max="14347" width="12.28515625" style="2" customWidth="1"/>
    <col min="14348" max="14596" width="9.140625" style="2"/>
    <col min="14597" max="14597" width="17.42578125" style="2" customWidth="1"/>
    <col min="14598" max="14601" width="25.140625" style="2" customWidth="1"/>
    <col min="14602" max="14603" width="12.28515625" style="2" customWidth="1"/>
    <col min="14604" max="14852" width="9.140625" style="2"/>
    <col min="14853" max="14853" width="17.42578125" style="2" customWidth="1"/>
    <col min="14854" max="14857" width="25.140625" style="2" customWidth="1"/>
    <col min="14858" max="14859" width="12.28515625" style="2" customWidth="1"/>
    <col min="14860" max="15108" width="9.140625" style="2"/>
    <col min="15109" max="15109" width="17.42578125" style="2" customWidth="1"/>
    <col min="15110" max="15113" width="25.140625" style="2" customWidth="1"/>
    <col min="15114" max="15115" width="12.28515625" style="2" customWidth="1"/>
    <col min="15116" max="15364" width="9.140625" style="2"/>
    <col min="15365" max="15365" width="17.42578125" style="2" customWidth="1"/>
    <col min="15366" max="15369" width="25.140625" style="2" customWidth="1"/>
    <col min="15370" max="15371" width="12.28515625" style="2" customWidth="1"/>
    <col min="15372" max="15620" width="9.140625" style="2"/>
    <col min="15621" max="15621" width="17.42578125" style="2" customWidth="1"/>
    <col min="15622" max="15625" width="25.140625" style="2" customWidth="1"/>
    <col min="15626" max="15627" width="12.28515625" style="2" customWidth="1"/>
    <col min="15628" max="15876" width="9.140625" style="2"/>
    <col min="15877" max="15877" width="17.42578125" style="2" customWidth="1"/>
    <col min="15878" max="15881" width="25.140625" style="2" customWidth="1"/>
    <col min="15882" max="15883" width="12.28515625" style="2" customWidth="1"/>
    <col min="15884" max="16132" width="9.140625" style="2"/>
    <col min="16133" max="16133" width="17.42578125" style="2" customWidth="1"/>
    <col min="16134" max="16137" width="25.140625" style="2" customWidth="1"/>
    <col min="16138" max="16139" width="12.28515625" style="2" customWidth="1"/>
    <col min="16140" max="16384" width="9.140625" style="2"/>
  </cols>
  <sheetData>
    <row r="1" spans="1:11" ht="79.5" customHeight="1" x14ac:dyDescent="0.2">
      <c r="A1" s="119" t="s">
        <v>132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18" x14ac:dyDescent="0.2">
      <c r="A2" s="3"/>
      <c r="B2" s="3"/>
      <c r="C2" s="3"/>
      <c r="D2" s="3"/>
      <c r="E2" s="3"/>
      <c r="F2" s="4"/>
      <c r="G2" s="5"/>
      <c r="H2" s="5"/>
      <c r="I2" s="4"/>
      <c r="J2" s="4"/>
      <c r="K2" s="4"/>
    </row>
    <row r="3" spans="1:11" ht="15.75" x14ac:dyDescent="0.2">
      <c r="A3" s="119" t="s">
        <v>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</row>
    <row r="4" spans="1:11" ht="18" x14ac:dyDescent="0.2">
      <c r="A4" s="3"/>
      <c r="B4" s="3"/>
      <c r="C4" s="3"/>
      <c r="D4" s="3"/>
      <c r="E4" s="3"/>
      <c r="F4" s="4"/>
      <c r="G4" s="5"/>
      <c r="H4" s="5"/>
      <c r="I4" s="4"/>
      <c r="J4" s="4"/>
      <c r="K4" s="4"/>
    </row>
    <row r="5" spans="1:11" ht="15.75" x14ac:dyDescent="0.2">
      <c r="A5" s="119" t="s">
        <v>1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</row>
    <row r="6" spans="1:11" ht="15.75" x14ac:dyDescent="0.2">
      <c r="A6" s="1"/>
      <c r="B6" s="1"/>
      <c r="C6" s="1"/>
      <c r="D6" s="1"/>
      <c r="E6" s="1"/>
      <c r="F6" s="6"/>
      <c r="G6" s="7"/>
      <c r="H6" s="7"/>
      <c r="I6" s="6"/>
      <c r="J6" s="6"/>
      <c r="K6" s="6"/>
    </row>
    <row r="7" spans="1:11" ht="18" x14ac:dyDescent="0.2">
      <c r="A7" s="112" t="s">
        <v>2</v>
      </c>
      <c r="B7" s="112"/>
      <c r="C7" s="112"/>
      <c r="D7" s="112"/>
      <c r="E7" s="112"/>
      <c r="F7" s="8"/>
      <c r="G7" s="9"/>
      <c r="H7" s="9"/>
      <c r="I7" s="10"/>
      <c r="J7" s="11"/>
      <c r="K7" s="11"/>
    </row>
    <row r="8" spans="1:11" ht="54" customHeight="1" x14ac:dyDescent="0.2">
      <c r="A8" s="113" t="s">
        <v>3</v>
      </c>
      <c r="B8" s="113"/>
      <c r="C8" s="113"/>
      <c r="D8" s="113"/>
      <c r="E8" s="113"/>
      <c r="F8" s="12" t="str">
        <f>UPPER([1]FP0002PRR!C1)</f>
        <v xml:space="preserve">
OSTVARENJE/IZVRŠENJE 
01.2023. - 06.2023.</v>
      </c>
      <c r="G8" s="12" t="str">
        <f>UPPER([1]FP0002PRR!D1)</f>
        <v xml:space="preserve">
IZVORNI PLAN ILI REBALANS 
2024.</v>
      </c>
      <c r="H8" s="12" t="str">
        <f>UPPER([1]FP0002PRR!E1)</f>
        <v xml:space="preserve">
TEKUĆI PLAN 
2024.</v>
      </c>
      <c r="I8" s="12" t="str">
        <f>UPPER([1]FP0002PRR!F1)</f>
        <v xml:space="preserve">
OSTVARENJE/IZVRŠENJE 
01.2024. - 06.2024.</v>
      </c>
      <c r="J8" s="12" t="str">
        <f>UPPER([1]FP0002PRR!G1)</f>
        <v xml:space="preserve">
INDEKS
(5)/(2)</v>
      </c>
      <c r="K8" s="12" t="str">
        <f>UPPER([1]FP0002PRR!H1)</f>
        <v xml:space="preserve">
INDEKS
(5)/(4)</v>
      </c>
    </row>
    <row r="9" spans="1:11" x14ac:dyDescent="0.2">
      <c r="A9" s="117">
        <v>1</v>
      </c>
      <c r="B9" s="117"/>
      <c r="C9" s="117"/>
      <c r="D9" s="117"/>
      <c r="E9" s="118"/>
      <c r="F9" s="13">
        <v>2</v>
      </c>
      <c r="G9" s="13">
        <v>3</v>
      </c>
      <c r="H9" s="13">
        <v>4</v>
      </c>
      <c r="I9" s="13">
        <v>5</v>
      </c>
      <c r="J9" s="14" t="s">
        <v>4</v>
      </c>
      <c r="K9" s="14" t="s">
        <v>5</v>
      </c>
    </row>
    <row r="10" spans="1:11" ht="30" customHeight="1" x14ac:dyDescent="0.2">
      <c r="A10" s="97" t="s">
        <v>6</v>
      </c>
      <c r="B10" s="103"/>
      <c r="C10" s="103"/>
      <c r="D10" s="103"/>
      <c r="E10" s="104"/>
      <c r="F10" s="15">
        <f>IFERROR(VLOOKUP("6",[1]FP0002PRPV2!$B$5:$I$6,3,FALSE), 0)+IFERROR([1]FP0002PRB!B3,0)</f>
        <v>1348864.6800000002</v>
      </c>
      <c r="G10" s="16">
        <f>IFERROR(VLOOKUP("6",[1]FP0002PRPV2!$B$5:$I$6,4,FALSE),0)+IFERROR([1]FP0002PRB!C3,0)</f>
        <v>4852915</v>
      </c>
      <c r="H10" s="16">
        <f>IFERROR(VLOOKUP("6",[1]FP0002PRPV2!$B$5:$I$6,5,FALSE),0)+IFERROR([1]FP0002PRB!D3,0)</f>
        <v>4852915</v>
      </c>
      <c r="I10" s="15">
        <f>IFERROR(VLOOKUP("6",[1]FP0002PRPV2!$B$5:$I$6,6,FALSE),0)+IFERROR([1]FP0002PRB!E3,0)</f>
        <v>1875179.8</v>
      </c>
      <c r="J10" s="17">
        <f>IFERROR(I10/F10*100,"")</f>
        <v>139.01911939750693</v>
      </c>
      <c r="K10" s="17">
        <f>IFERROR(I10/H10*100,"")</f>
        <v>38.640277029373067</v>
      </c>
    </row>
    <row r="11" spans="1:11" ht="30" customHeight="1" x14ac:dyDescent="0.2">
      <c r="A11" s="105" t="s">
        <v>7</v>
      </c>
      <c r="B11" s="104"/>
      <c r="C11" s="104"/>
      <c r="D11" s="104"/>
      <c r="E11" s="104"/>
      <c r="F11" s="15">
        <f>IFERROR(VLOOKUP("7",[1]FP0002PRPV2!$B$5:$I$6,3,FALSE),0)</f>
        <v>0</v>
      </c>
      <c r="G11" s="16">
        <f>IFERROR(VLOOKUP("7",[1]FP0002PRPV2!$B$5:$I$6,4,FALSE),0)</f>
        <v>0</v>
      </c>
      <c r="H11" s="16">
        <f>IFERROR(VLOOKUP("7",[1]FP0002PRPV2!$B$5:$I$6,5,FALSE),0)</f>
        <v>0</v>
      </c>
      <c r="I11" s="15">
        <f>IFERROR(VLOOKUP("7",[1]FP0002PRPV2!$B$5:$I$6,6,FALSE),0)</f>
        <v>0</v>
      </c>
      <c r="J11" s="17" t="str">
        <f t="shared" ref="J11:J16" si="0">IFERROR(I11/F11*100,"")</f>
        <v/>
      </c>
      <c r="K11" s="17" t="str">
        <f t="shared" ref="K11:K16" si="1">IFERROR(I11/H11*100,"")</f>
        <v/>
      </c>
    </row>
    <row r="12" spans="1:11" ht="12.75" x14ac:dyDescent="0.2">
      <c r="A12" s="106" t="s">
        <v>8</v>
      </c>
      <c r="B12" s="107"/>
      <c r="C12" s="107"/>
      <c r="D12" s="107"/>
      <c r="E12" s="108"/>
      <c r="F12" s="79">
        <f>F10+F11</f>
        <v>1348864.6800000002</v>
      </c>
      <c r="G12" s="80">
        <f>G10+G11</f>
        <v>4852915</v>
      </c>
      <c r="H12" s="80">
        <f>H10+H11</f>
        <v>4852915</v>
      </c>
      <c r="I12" s="79">
        <f>I10+I11</f>
        <v>1875179.8</v>
      </c>
      <c r="J12" s="81">
        <f t="shared" si="0"/>
        <v>139.01911939750693</v>
      </c>
      <c r="K12" s="81">
        <f t="shared" si="1"/>
        <v>38.640277029373067</v>
      </c>
    </row>
    <row r="13" spans="1:11" ht="30" customHeight="1" x14ac:dyDescent="0.2">
      <c r="A13" s="109" t="s">
        <v>9</v>
      </c>
      <c r="B13" s="103"/>
      <c r="C13" s="103"/>
      <c r="D13" s="103"/>
      <c r="E13" s="103"/>
      <c r="F13" s="15">
        <f>IFERROR(VLOOKUP("3",[1]FP0002PRR!$A$3:$F$7,3,FALSE),0)</f>
        <v>1303940.1100000001</v>
      </c>
      <c r="G13" s="16">
        <f>IFERROR(VLOOKUP("3",[1]FP0002PRR!$A$3:$F$7,4,FALSE),0)</f>
        <v>4381576</v>
      </c>
      <c r="H13" s="16">
        <f>IFERROR(VLOOKUP("3",[1]FP0002PRR!$A$3:$F$7,5,FALSE),0)</f>
        <v>4381576</v>
      </c>
      <c r="I13" s="15">
        <f>IFERROR(VLOOKUP("3",[1]FP0002PRR!$A$3:$F$7,6,FALSE),0)</f>
        <v>1778965.93</v>
      </c>
      <c r="J13" s="21">
        <f t="shared" si="0"/>
        <v>136.43003358490137</v>
      </c>
      <c r="K13" s="21">
        <f t="shared" si="1"/>
        <v>40.601051539446082</v>
      </c>
    </row>
    <row r="14" spans="1:11" ht="30" customHeight="1" x14ac:dyDescent="0.2">
      <c r="A14" s="105" t="s">
        <v>10</v>
      </c>
      <c r="B14" s="104"/>
      <c r="C14" s="104"/>
      <c r="D14" s="104"/>
      <c r="E14" s="104"/>
      <c r="F14" s="15">
        <f>IFERROR(VLOOKUP("4",[1]FP0002PRR!$A$3:$F$7,3,FALSE),0)</f>
        <v>12000.34</v>
      </c>
      <c r="G14" s="16">
        <f>IFERROR(VLOOKUP("4",[1]FP0002PRR!$A$3:$F$7,4,FALSE),0)</f>
        <v>515630</v>
      </c>
      <c r="H14" s="16">
        <f>IFERROR(VLOOKUP("4",[1]FP0002PRR!$A$3:$F$7,5,FALSE),0)</f>
        <v>515630</v>
      </c>
      <c r="I14" s="15">
        <f>IFERROR(VLOOKUP("4",[1]FP0002PRR!$A$3:$F$7,6,FALSE),0)</f>
        <v>25360.73</v>
      </c>
      <c r="J14" s="21">
        <f t="shared" si="0"/>
        <v>211.33342888618154</v>
      </c>
      <c r="K14" s="21">
        <f t="shared" si="1"/>
        <v>4.9183969125147877</v>
      </c>
    </row>
    <row r="15" spans="1:11" ht="12.75" x14ac:dyDescent="0.2">
      <c r="A15" s="82" t="s">
        <v>11</v>
      </c>
      <c r="B15" s="83"/>
      <c r="C15" s="83"/>
      <c r="D15" s="83"/>
      <c r="E15" s="83"/>
      <c r="F15" s="79">
        <f>F13+F14</f>
        <v>1315940.4500000002</v>
      </c>
      <c r="G15" s="80">
        <f>G13+G14</f>
        <v>4897206</v>
      </c>
      <c r="H15" s="80">
        <f>H13+H14</f>
        <v>4897206</v>
      </c>
      <c r="I15" s="79">
        <f>I13+I14</f>
        <v>1804326.66</v>
      </c>
      <c r="J15" s="81">
        <f t="shared" si="0"/>
        <v>137.11309352942223</v>
      </c>
      <c r="K15" s="81">
        <f t="shared" si="1"/>
        <v>36.844001661355477</v>
      </c>
    </row>
    <row r="16" spans="1:11" ht="12.75" x14ac:dyDescent="0.2">
      <c r="A16" s="110" t="s">
        <v>12</v>
      </c>
      <c r="B16" s="111"/>
      <c r="C16" s="111"/>
      <c r="D16" s="111"/>
      <c r="E16" s="111"/>
      <c r="F16" s="22">
        <f>F12-F15</f>
        <v>32924.229999999981</v>
      </c>
      <c r="G16" s="23">
        <f>G12-G15</f>
        <v>-44291</v>
      </c>
      <c r="H16" s="23">
        <f>H12-H15</f>
        <v>-44291</v>
      </c>
      <c r="I16" s="22">
        <f>I12-I15</f>
        <v>70853.14000000013</v>
      </c>
      <c r="J16" s="20">
        <f t="shared" si="0"/>
        <v>215.20059846502156</v>
      </c>
      <c r="K16" s="20">
        <f t="shared" si="1"/>
        <v>-159.9718678738347</v>
      </c>
    </row>
    <row r="17" spans="1:11" ht="8.25" customHeight="1" x14ac:dyDescent="0.2">
      <c r="A17" s="3"/>
      <c r="B17" s="24"/>
      <c r="C17" s="24"/>
      <c r="D17" s="24"/>
      <c r="E17" s="24"/>
      <c r="F17" s="25"/>
      <c r="G17" s="26"/>
      <c r="H17" s="26"/>
      <c r="I17" s="25"/>
      <c r="J17" s="27"/>
      <c r="K17" s="27"/>
    </row>
    <row r="18" spans="1:11" ht="13.5" customHeight="1" x14ac:dyDescent="0.2">
      <c r="A18" s="112" t="s">
        <v>13</v>
      </c>
      <c r="B18" s="112"/>
      <c r="C18" s="112"/>
      <c r="D18" s="112"/>
      <c r="E18" s="112"/>
      <c r="F18" s="25"/>
      <c r="G18" s="26"/>
      <c r="H18" s="26"/>
      <c r="I18" s="25"/>
      <c r="J18" s="27"/>
      <c r="K18" s="27"/>
    </row>
    <row r="19" spans="1:11" ht="48.75" customHeight="1" x14ac:dyDescent="0.2">
      <c r="A19" s="113" t="s">
        <v>3</v>
      </c>
      <c r="B19" s="113"/>
      <c r="C19" s="113"/>
      <c r="D19" s="113"/>
      <c r="E19" s="113"/>
      <c r="F19" s="12" t="str">
        <f t="shared" ref="F19:K19" si="2">F8</f>
        <v xml:space="preserve">
OSTVARENJE/IZVRŠENJE 
01.2023. - 06.2023.</v>
      </c>
      <c r="G19" s="12" t="str">
        <f t="shared" si="2"/>
        <v xml:space="preserve">
IZVORNI PLAN ILI REBALANS 
2024.</v>
      </c>
      <c r="H19" s="12" t="str">
        <f t="shared" si="2"/>
        <v xml:space="preserve">
TEKUĆI PLAN 
2024.</v>
      </c>
      <c r="I19" s="12" t="str">
        <f t="shared" si="2"/>
        <v xml:space="preserve">
OSTVARENJE/IZVRŠENJE 
01.2024. - 06.2024.</v>
      </c>
      <c r="J19" s="12" t="str">
        <f t="shared" si="2"/>
        <v xml:space="preserve">
INDEKS
(5)/(2)</v>
      </c>
      <c r="K19" s="12" t="str">
        <f t="shared" si="2"/>
        <v xml:space="preserve">
INDEKS
(5)/(4)</v>
      </c>
    </row>
    <row r="20" spans="1:11" x14ac:dyDescent="0.2">
      <c r="A20" s="114">
        <v>1</v>
      </c>
      <c r="B20" s="115"/>
      <c r="C20" s="115"/>
      <c r="D20" s="115"/>
      <c r="E20" s="115"/>
      <c r="F20" s="13">
        <v>2</v>
      </c>
      <c r="G20" s="13">
        <v>3</v>
      </c>
      <c r="H20" s="13">
        <v>4</v>
      </c>
      <c r="I20" s="13">
        <v>5</v>
      </c>
      <c r="J20" s="14" t="s">
        <v>4</v>
      </c>
      <c r="K20" s="14" t="s">
        <v>5</v>
      </c>
    </row>
    <row r="21" spans="1:11" ht="30" customHeight="1" x14ac:dyDescent="0.2">
      <c r="A21" s="97" t="s">
        <v>14</v>
      </c>
      <c r="B21" s="116"/>
      <c r="C21" s="116"/>
      <c r="D21" s="116"/>
      <c r="E21" s="116"/>
      <c r="F21" s="15">
        <f>IFERROR(VLOOKUP("8",[1]FP0005PRV2!$A$3:$F$8,3,FALSE),0)</f>
        <v>0</v>
      </c>
      <c r="G21" s="16">
        <f>IFERROR(VLOOKUP("8",[1]FP0005PRV2!$A$3:$F$8,4,FALSE),0)</f>
        <v>0</v>
      </c>
      <c r="H21" s="16">
        <f>IFERROR(VLOOKUP("8",[1]FP0005PRV2!$A$3:$F$8,5,FALSE),0)</f>
        <v>0</v>
      </c>
      <c r="I21" s="15">
        <f>IFERROR(VLOOKUP("8",[1]FP0005PRV2!$A$3:$F$8,6,FALSE),0)</f>
        <v>0</v>
      </c>
      <c r="J21" s="28" t="str">
        <f t="shared" ref="J21:J26" si="3">IFERROR(I21/F21*100,"")</f>
        <v/>
      </c>
      <c r="K21" s="28" t="str">
        <f t="shared" ref="K21:K26" si="4">IFERROR(I21/H21*100,"")</f>
        <v/>
      </c>
    </row>
    <row r="22" spans="1:11" ht="30" customHeight="1" x14ac:dyDescent="0.2">
      <c r="A22" s="97" t="s">
        <v>15</v>
      </c>
      <c r="B22" s="98"/>
      <c r="C22" s="98"/>
      <c r="D22" s="98"/>
      <c r="E22" s="98"/>
      <c r="F22" s="15">
        <f>IFERROR(VLOOKUP("5",[1]FP0005PRV2!$A$3:$F$8,3,FALSE),0)</f>
        <v>0</v>
      </c>
      <c r="G22" s="16">
        <f>IFERROR(VLOOKUP("5",[1]FP0005PRV2!$A$3:$F$8,4,FALSE),0)</f>
        <v>0</v>
      </c>
      <c r="H22" s="16">
        <f>IFERROR(VLOOKUP("5",[1]FP0005PRV2!$A$3:$F$8,5,FALSE),0)</f>
        <v>0</v>
      </c>
      <c r="I22" s="15">
        <f>IFERROR(VLOOKUP("5",[1]FP0005PRV2!$A$3:$F$8,6,FALSE),0)</f>
        <v>0</v>
      </c>
      <c r="J22" s="28" t="str">
        <f t="shared" si="3"/>
        <v/>
      </c>
      <c r="K22" s="28" t="str">
        <f t="shared" si="4"/>
        <v/>
      </c>
    </row>
    <row r="23" spans="1:11" ht="12.75" x14ac:dyDescent="0.2">
      <c r="A23" s="99" t="s">
        <v>16</v>
      </c>
      <c r="B23" s="100"/>
      <c r="C23" s="100"/>
      <c r="D23" s="100"/>
      <c r="E23" s="101"/>
      <c r="F23" s="18">
        <f>F21-F22</f>
        <v>0</v>
      </c>
      <c r="G23" s="19">
        <f>G21-G22</f>
        <v>0</v>
      </c>
      <c r="H23" s="19">
        <f>H21-H22</f>
        <v>0</v>
      </c>
      <c r="I23" s="18">
        <f>I21-I22</f>
        <v>0</v>
      </c>
      <c r="J23" s="29" t="str">
        <f t="shared" si="3"/>
        <v/>
      </c>
      <c r="K23" s="29" t="str">
        <f t="shared" si="4"/>
        <v/>
      </c>
    </row>
    <row r="24" spans="1:11" ht="12.75" x14ac:dyDescent="0.2">
      <c r="A24" s="97" t="s">
        <v>17</v>
      </c>
      <c r="B24" s="98"/>
      <c r="C24" s="98"/>
      <c r="D24" s="98"/>
      <c r="E24" s="98"/>
      <c r="F24" s="15">
        <v>106598</v>
      </c>
      <c r="G24" s="16">
        <v>143186</v>
      </c>
      <c r="H24" s="16">
        <v>143186</v>
      </c>
      <c r="I24" s="15">
        <v>143186.63</v>
      </c>
      <c r="J24" s="28">
        <f t="shared" si="3"/>
        <v>134.32393665922439</v>
      </c>
      <c r="K24" s="28">
        <f t="shared" si="4"/>
        <v>100.00043998714958</v>
      </c>
    </row>
    <row r="25" spans="1:11" ht="12.75" x14ac:dyDescent="0.2">
      <c r="A25" s="97" t="s">
        <v>18</v>
      </c>
      <c r="B25" s="98"/>
      <c r="C25" s="98"/>
      <c r="D25" s="98"/>
      <c r="E25" s="98"/>
      <c r="F25" s="15"/>
      <c r="G25" s="16">
        <v>-98895</v>
      </c>
      <c r="H25" s="16">
        <v>-98895</v>
      </c>
      <c r="I25" s="15"/>
      <c r="J25" s="28" t="str">
        <f t="shared" si="3"/>
        <v/>
      </c>
      <c r="K25" s="28">
        <f t="shared" si="4"/>
        <v>0</v>
      </c>
    </row>
    <row r="26" spans="1:11" ht="12.75" x14ac:dyDescent="0.2">
      <c r="A26" s="99" t="s">
        <v>19</v>
      </c>
      <c r="B26" s="100"/>
      <c r="C26" s="100"/>
      <c r="D26" s="100"/>
      <c r="E26" s="101"/>
      <c r="F26" s="18">
        <f>+F23+F24+F25</f>
        <v>106598</v>
      </c>
      <c r="G26" s="18">
        <f>+G23+G24+G25</f>
        <v>44291</v>
      </c>
      <c r="H26" s="18">
        <f>+H23+H24+H25</f>
        <v>44291</v>
      </c>
      <c r="I26" s="18">
        <f>+I23+I24+I25</f>
        <v>143186.63</v>
      </c>
      <c r="J26" s="29">
        <f t="shared" si="3"/>
        <v>134.32393665922439</v>
      </c>
      <c r="K26" s="29">
        <f t="shared" si="4"/>
        <v>323.28606263123436</v>
      </c>
    </row>
    <row r="27" spans="1:11" ht="12.75" x14ac:dyDescent="0.2">
      <c r="A27" s="102" t="s">
        <v>20</v>
      </c>
      <c r="B27" s="102"/>
      <c r="C27" s="102"/>
      <c r="D27" s="102"/>
      <c r="E27" s="102"/>
      <c r="F27" s="22">
        <f>+F16+F26</f>
        <v>139522.22999999998</v>
      </c>
      <c r="G27" s="22">
        <f>+G16+G26</f>
        <v>0</v>
      </c>
      <c r="H27" s="22">
        <f>+H16+H26</f>
        <v>0</v>
      </c>
      <c r="I27" s="22">
        <f>+I16+I26</f>
        <v>214039.77000000014</v>
      </c>
      <c r="J27" s="20"/>
      <c r="K27" s="20"/>
    </row>
  </sheetData>
  <mergeCells count="22">
    <mergeCell ref="A22:E22"/>
    <mergeCell ref="A9:E9"/>
    <mergeCell ref="A1:K1"/>
    <mergeCell ref="A3:K3"/>
    <mergeCell ref="A5:K5"/>
    <mergeCell ref="A7:E7"/>
    <mergeCell ref="A8:E8"/>
    <mergeCell ref="A16:E16"/>
    <mergeCell ref="A18:E18"/>
    <mergeCell ref="A19:E19"/>
    <mergeCell ref="A20:E20"/>
    <mergeCell ref="A21:E21"/>
    <mergeCell ref="A10:E10"/>
    <mergeCell ref="A11:E11"/>
    <mergeCell ref="A12:E12"/>
    <mergeCell ref="A13:E13"/>
    <mergeCell ref="A14:E14"/>
    <mergeCell ref="A24:E24"/>
    <mergeCell ref="A25:E25"/>
    <mergeCell ref="A26:E26"/>
    <mergeCell ref="A27:E27"/>
    <mergeCell ref="A23:E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A3B2-57F4-4A06-89B8-06CC8D83DF14}">
  <sheetPr codeName="Sheet3"/>
  <dimension ref="A1:O72"/>
  <sheetViews>
    <sheetView topLeftCell="A31" zoomScaleNormal="100" workbookViewId="0">
      <selection sqref="A1:XFD1"/>
    </sheetView>
  </sheetViews>
  <sheetFormatPr defaultRowHeight="12.75" x14ac:dyDescent="0.2"/>
  <cols>
    <col min="1" max="1" width="15.85546875" style="32" customWidth="1"/>
    <col min="2" max="2" width="56.140625" style="68" customWidth="1"/>
    <col min="3" max="3" width="20.140625" style="69" customWidth="1"/>
    <col min="4" max="5" width="17.5703125" style="70" bestFit="1" customWidth="1"/>
    <col min="6" max="6" width="16.42578125" style="69" bestFit="1" customWidth="1"/>
    <col min="7" max="7" width="15.5703125" style="69" bestFit="1" customWidth="1"/>
    <col min="8" max="8" width="11.85546875" style="69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6.1406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6.1406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6.1406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6.1406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6.1406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6.1406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6.1406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6.1406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6.1406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6.1406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6.1406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6.1406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6.1406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6.1406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6.1406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6.1406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6.1406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6.1406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6.1406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6.1406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6.1406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6.1406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6.1406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6.1406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6.1406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6.1406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6.1406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6.1406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6.1406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6.1406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6.1406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6.1406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6.1406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6.1406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6.1406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6.1406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6.1406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6.1406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6.1406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6.1406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6.1406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6.1406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6.1406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6.1406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6.1406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6.1406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6.1406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6.1406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6.1406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6.1406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6.1406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6.1406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6.1406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6.1406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6.1406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6.1406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6.1406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6.1406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6.1406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6.1406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6.1406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6.1406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6.1406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x14ac:dyDescent="0.2">
      <c r="A1" s="3"/>
      <c r="B1" s="3"/>
      <c r="C1" s="3"/>
      <c r="D1" s="3"/>
      <c r="E1" s="3"/>
      <c r="F1" s="3"/>
      <c r="G1" s="3"/>
      <c r="H1" s="3"/>
      <c r="I1" s="33"/>
      <c r="J1" s="33"/>
      <c r="K1" s="33"/>
    </row>
    <row r="2" spans="1:15" ht="15.75" customHeight="1" x14ac:dyDescent="0.2">
      <c r="A2" s="122" t="s">
        <v>21</v>
      </c>
      <c r="B2" s="122"/>
      <c r="C2" s="122"/>
      <c r="D2" s="122"/>
      <c r="E2" s="122"/>
      <c r="F2" s="122"/>
      <c r="G2" s="122"/>
      <c r="H2" s="122"/>
      <c r="I2" s="71"/>
      <c r="J2" s="71"/>
      <c r="K2" s="71"/>
    </row>
    <row r="3" spans="1:15" ht="18" x14ac:dyDescent="0.2">
      <c r="A3" s="3"/>
      <c r="B3" s="3"/>
      <c r="C3" s="3"/>
      <c r="D3" s="3"/>
      <c r="E3" s="3"/>
      <c r="F3" s="3"/>
      <c r="G3" s="3"/>
      <c r="H3" s="3"/>
      <c r="I3" s="33"/>
      <c r="J3" s="33"/>
      <c r="K3" s="33"/>
    </row>
    <row r="4" spans="1:15" s="36" customFormat="1" ht="57" x14ac:dyDescent="0.25">
      <c r="A4" s="120" t="s">
        <v>3</v>
      </c>
      <c r="B4" s="120"/>
      <c r="C4" s="35" t="str">
        <f t="shared" ref="C4:H4" si="0">UPPER(C7)</f>
        <v>OSTVARENJE/IZVRŠENJE 
01.2023. - 06.2023.</v>
      </c>
      <c r="D4" s="35" t="str">
        <f t="shared" si="0"/>
        <v>IZVORNI PLAN ILI REBALANS 
2024.</v>
      </c>
      <c r="E4" s="35" t="str">
        <f t="shared" si="0"/>
        <v>TEKUĆI PLAN 
2024.</v>
      </c>
      <c r="F4" s="35" t="str">
        <f t="shared" si="0"/>
        <v>OSTVARENJE/IZVRŠENJE 
01.2024. - 06.2024.</v>
      </c>
      <c r="G4" s="35" t="str">
        <f t="shared" si="0"/>
        <v>INDEKS
(5)/(2)</v>
      </c>
      <c r="H4" s="35" t="str">
        <f t="shared" si="0"/>
        <v>INDEKS
(5)/(4)</v>
      </c>
    </row>
    <row r="5" spans="1:15" s="40" customFormat="1" ht="12.75" customHeight="1" x14ac:dyDescent="0.2">
      <c r="A5" s="121">
        <v>1</v>
      </c>
      <c r="B5" s="121"/>
      <c r="C5" s="38">
        <v>2</v>
      </c>
      <c r="D5" s="38">
        <v>3</v>
      </c>
      <c r="E5" s="38">
        <v>4.3333333333333304</v>
      </c>
      <c r="F5" s="38">
        <v>5.0833333333333304</v>
      </c>
      <c r="G5" s="38">
        <v>6</v>
      </c>
      <c r="H5" s="38">
        <v>7</v>
      </c>
      <c r="I5" s="39"/>
      <c r="J5" s="39"/>
      <c r="K5" s="39"/>
      <c r="L5" s="39"/>
    </row>
    <row r="6" spans="1:15" s="40" customFormat="1" x14ac:dyDescent="0.2">
      <c r="B6" s="41" t="s">
        <v>22</v>
      </c>
      <c r="C6" s="42">
        <f>C10</f>
        <v>1348864.6800000002</v>
      </c>
      <c r="D6" s="42">
        <f>D10</f>
        <v>4852915</v>
      </c>
      <c r="E6" s="42">
        <f>E10</f>
        <v>4852915</v>
      </c>
      <c r="F6" s="42">
        <f>F10</f>
        <v>1875179.8</v>
      </c>
      <c r="G6" s="42">
        <f>F6/C6*100</f>
        <v>139.01911939750693</v>
      </c>
      <c r="H6" s="42">
        <f>F6/E6*100</f>
        <v>38.640277029373067</v>
      </c>
      <c r="I6" s="39"/>
      <c r="J6" s="39"/>
      <c r="K6" s="39"/>
      <c r="L6" s="39"/>
    </row>
    <row r="7" spans="1:15" ht="51" hidden="1" x14ac:dyDescent="0.2">
      <c r="A7" s="43" t="s">
        <v>23</v>
      </c>
      <c r="B7" s="43" t="s">
        <v>23</v>
      </c>
      <c r="C7" s="44" t="s">
        <v>24</v>
      </c>
      <c r="D7" s="44" t="s">
        <v>25</v>
      </c>
      <c r="E7" s="44" t="s">
        <v>26</v>
      </c>
      <c r="F7" s="44" t="s">
        <v>27</v>
      </c>
      <c r="G7" s="44" t="s">
        <v>28</v>
      </c>
      <c r="H7" s="44" t="s">
        <v>29</v>
      </c>
      <c r="I7" s="39"/>
      <c r="J7" s="39"/>
      <c r="K7" s="39"/>
      <c r="L7" s="39"/>
    </row>
    <row r="8" spans="1:15" hidden="1" x14ac:dyDescent="0.2">
      <c r="A8" s="43" t="s">
        <v>30</v>
      </c>
      <c r="B8" s="43" t="s">
        <v>23</v>
      </c>
      <c r="C8" s="45" t="s">
        <v>31</v>
      </c>
      <c r="D8" s="45" t="s">
        <v>31</v>
      </c>
      <c r="E8" s="45" t="s">
        <v>31</v>
      </c>
      <c r="F8" s="45" t="s">
        <v>31</v>
      </c>
      <c r="G8" s="45" t="s">
        <v>23</v>
      </c>
      <c r="H8" s="45" t="s">
        <v>23</v>
      </c>
      <c r="I8" s="39"/>
      <c r="J8" s="39"/>
      <c r="K8" s="39"/>
      <c r="L8" s="39"/>
    </row>
    <row r="9" spans="1:15" hidden="1" x14ac:dyDescent="0.2">
      <c r="A9" s="46" t="s">
        <v>32</v>
      </c>
      <c r="B9" s="46" t="s">
        <v>23</v>
      </c>
      <c r="C9" s="47">
        <v>49582.31</v>
      </c>
      <c r="D9" s="48">
        <v>1061750</v>
      </c>
      <c r="E9" s="48">
        <v>1061750</v>
      </c>
      <c r="F9" s="47">
        <v>117718.19</v>
      </c>
      <c r="G9" s="47">
        <v>237.419736998942</v>
      </c>
      <c r="H9" s="47">
        <v>11.0871853072757</v>
      </c>
      <c r="I9" s="39"/>
      <c r="J9" s="39"/>
      <c r="K9" s="39"/>
      <c r="L9" s="39"/>
    </row>
    <row r="10" spans="1:15" x14ac:dyDescent="0.2">
      <c r="A10" s="49" t="s">
        <v>33</v>
      </c>
      <c r="B10" s="50" t="s">
        <v>34</v>
      </c>
      <c r="C10" s="51">
        <f>C11+C14+C17+C18</f>
        <v>1348864.6800000002</v>
      </c>
      <c r="D10" s="51">
        <f>D11+D14+D17+D18</f>
        <v>4852915</v>
      </c>
      <c r="E10" s="51">
        <f>E11+E14+E17+E18</f>
        <v>4852915</v>
      </c>
      <c r="F10" s="51">
        <f>F11+F14+F17+F18</f>
        <v>1875179.8</v>
      </c>
      <c r="G10" s="51">
        <f>G6</f>
        <v>139.01911939750693</v>
      </c>
      <c r="H10" s="51">
        <f>H6</f>
        <v>38.640277029373067</v>
      </c>
      <c r="I10" s="52"/>
      <c r="J10" s="52"/>
      <c r="K10" s="52"/>
      <c r="L10" s="52"/>
      <c r="M10" s="53"/>
      <c r="N10" s="53"/>
      <c r="O10" s="53"/>
    </row>
    <row r="11" spans="1:15" ht="25.5" x14ac:dyDescent="0.2">
      <c r="A11" s="54" t="s">
        <v>35</v>
      </c>
      <c r="B11" s="55" t="s">
        <v>36</v>
      </c>
      <c r="C11" s="56">
        <v>17250.78</v>
      </c>
      <c r="D11" s="57">
        <v>985590</v>
      </c>
      <c r="E11" s="57">
        <v>985590</v>
      </c>
      <c r="F11" s="56">
        <v>81965.570000000007</v>
      </c>
      <c r="G11" s="56">
        <v>475.14123999030801</v>
      </c>
      <c r="H11" s="56">
        <v>8.3163962702543692</v>
      </c>
      <c r="I11" s="58"/>
      <c r="J11" s="58"/>
      <c r="K11" s="58"/>
      <c r="L11" s="58"/>
      <c r="M11" s="59"/>
      <c r="N11" s="59"/>
      <c r="O11" s="59"/>
    </row>
    <row r="12" spans="1:15" x14ac:dyDescent="0.2">
      <c r="A12" s="60" t="s">
        <v>37</v>
      </c>
      <c r="B12" s="61" t="s">
        <v>38</v>
      </c>
      <c r="C12" s="56">
        <v>17250.78</v>
      </c>
      <c r="D12" s="62"/>
      <c r="E12" s="62"/>
      <c r="F12" s="56">
        <v>81965.570000000007</v>
      </c>
      <c r="G12" s="56">
        <v>475.14123999030801</v>
      </c>
      <c r="H12" s="62"/>
      <c r="I12" s="58"/>
      <c r="J12" s="58"/>
      <c r="K12" s="58"/>
      <c r="L12" s="58"/>
      <c r="M12" s="59"/>
      <c r="N12" s="59"/>
      <c r="O12" s="59"/>
    </row>
    <row r="13" spans="1:15" x14ac:dyDescent="0.2">
      <c r="A13" s="63" t="s">
        <v>39</v>
      </c>
      <c r="B13" s="61" t="s">
        <v>40</v>
      </c>
      <c r="C13" s="56">
        <v>17250.78</v>
      </c>
      <c r="D13" s="62"/>
      <c r="E13" s="62"/>
      <c r="F13" s="56">
        <v>81965.570000000007</v>
      </c>
      <c r="G13" s="56">
        <v>475.14123999030801</v>
      </c>
      <c r="H13" s="62"/>
      <c r="I13" s="58"/>
      <c r="J13" s="58"/>
      <c r="K13" s="58"/>
      <c r="L13" s="58"/>
      <c r="M13" s="59"/>
      <c r="N13" s="59"/>
      <c r="O13" s="59"/>
    </row>
    <row r="14" spans="1:15" ht="25.5" x14ac:dyDescent="0.2">
      <c r="A14" s="54" t="s">
        <v>41</v>
      </c>
      <c r="B14" s="55" t="s">
        <v>42</v>
      </c>
      <c r="C14" s="56">
        <v>32331.53</v>
      </c>
      <c r="D14" s="57">
        <v>63000</v>
      </c>
      <c r="E14" s="57">
        <v>63000</v>
      </c>
      <c r="F14" s="56">
        <v>35752.620000000003</v>
      </c>
      <c r="G14" s="56">
        <v>110.58128087350001</v>
      </c>
      <c r="H14" s="56">
        <v>56.750190476190497</v>
      </c>
      <c r="I14" s="58"/>
      <c r="J14" s="58"/>
      <c r="K14" s="58"/>
      <c r="L14" s="58"/>
      <c r="M14" s="59"/>
      <c r="N14" s="59"/>
      <c r="O14" s="59"/>
    </row>
    <row r="15" spans="1:15" x14ac:dyDescent="0.2">
      <c r="A15" s="60" t="s">
        <v>43</v>
      </c>
      <c r="B15" s="61" t="s">
        <v>44</v>
      </c>
      <c r="C15" s="56">
        <v>32331.53</v>
      </c>
      <c r="D15" s="62"/>
      <c r="E15" s="62"/>
      <c r="F15" s="56">
        <v>35752.620000000003</v>
      </c>
      <c r="G15" s="56">
        <v>110.58128087350001</v>
      </c>
      <c r="H15" s="62"/>
      <c r="I15" s="58"/>
      <c r="J15" s="58"/>
      <c r="K15" s="58"/>
      <c r="L15" s="58"/>
      <c r="M15" s="59"/>
      <c r="N15" s="59"/>
      <c r="O15" s="59"/>
    </row>
    <row r="16" spans="1:15" x14ac:dyDescent="0.2">
      <c r="A16" s="63" t="s">
        <v>45</v>
      </c>
      <c r="B16" s="61" t="s">
        <v>46</v>
      </c>
      <c r="C16" s="56">
        <v>32331.53</v>
      </c>
      <c r="D16" s="62"/>
      <c r="E16" s="62"/>
      <c r="F16" s="56">
        <v>35752.620000000003</v>
      </c>
      <c r="G16" s="56">
        <v>110.58128087350001</v>
      </c>
      <c r="H16" s="62"/>
      <c r="I16" s="58"/>
      <c r="J16" s="58"/>
      <c r="K16" s="58"/>
      <c r="L16" s="58"/>
      <c r="M16" s="59"/>
      <c r="N16" s="59"/>
      <c r="O16" s="59"/>
    </row>
    <row r="17" spans="1:15" ht="25.5" x14ac:dyDescent="0.2">
      <c r="A17" s="54" t="s">
        <v>47</v>
      </c>
      <c r="B17" s="55" t="s">
        <v>48</v>
      </c>
      <c r="C17" s="62"/>
      <c r="D17" s="57">
        <v>13160</v>
      </c>
      <c r="E17" s="57">
        <v>13160</v>
      </c>
      <c r="F17" s="62"/>
      <c r="G17" s="62"/>
      <c r="H17" s="62"/>
      <c r="I17" s="58"/>
      <c r="J17" s="58"/>
      <c r="K17" s="58"/>
      <c r="L17" s="58"/>
      <c r="M17" s="59"/>
      <c r="N17" s="59"/>
      <c r="O17" s="59"/>
    </row>
    <row r="18" spans="1:15" x14ac:dyDescent="0.2">
      <c r="A18" s="54" t="s">
        <v>49</v>
      </c>
      <c r="B18" s="55" t="s">
        <v>50</v>
      </c>
      <c r="C18" s="56">
        <v>1299282.3700000001</v>
      </c>
      <c r="D18" s="57">
        <v>3791165</v>
      </c>
      <c r="E18" s="57">
        <v>3791165</v>
      </c>
      <c r="F18" s="56">
        <v>1757461.61</v>
      </c>
      <c r="G18" s="56">
        <v>135.26402347782201</v>
      </c>
      <c r="H18" s="56">
        <v>46.356769225290897</v>
      </c>
    </row>
    <row r="19" spans="1:15" x14ac:dyDescent="0.2">
      <c r="A19" s="60" t="s">
        <v>51</v>
      </c>
      <c r="B19" s="55" t="s">
        <v>50</v>
      </c>
      <c r="C19" s="56">
        <v>1299282.3700000001</v>
      </c>
      <c r="D19" s="57">
        <v>3791165</v>
      </c>
      <c r="E19" s="57">
        <v>3791165</v>
      </c>
      <c r="F19" s="56">
        <v>1757461.61</v>
      </c>
      <c r="G19" s="56">
        <v>135.26402347782201</v>
      </c>
      <c r="H19" s="56">
        <v>46.356769225290897</v>
      </c>
    </row>
    <row r="20" spans="1:15" x14ac:dyDescent="0.2">
      <c r="A20" s="63" t="s">
        <v>52</v>
      </c>
      <c r="B20" s="55" t="s">
        <v>53</v>
      </c>
      <c r="C20" s="56">
        <v>1287282.03</v>
      </c>
      <c r="D20" s="57"/>
      <c r="E20" s="57"/>
      <c r="F20" s="56">
        <v>1732100.88</v>
      </c>
      <c r="G20" s="56">
        <v>134.55488693491699</v>
      </c>
      <c r="H20" s="62"/>
    </row>
    <row r="21" spans="1:15" x14ac:dyDescent="0.2">
      <c r="A21" s="63" t="s">
        <v>54</v>
      </c>
      <c r="B21" s="55" t="s">
        <v>53</v>
      </c>
      <c r="C21" s="56">
        <v>12000.34</v>
      </c>
      <c r="D21" s="57"/>
      <c r="E21" s="57"/>
      <c r="F21" s="56">
        <v>25360.73</v>
      </c>
      <c r="G21" s="56">
        <v>211.33342888618199</v>
      </c>
      <c r="H21" s="62"/>
    </row>
    <row r="22" spans="1:15" x14ac:dyDescent="0.2">
      <c r="A22" s="63"/>
      <c r="B22" s="55"/>
      <c r="C22" s="62"/>
      <c r="D22" s="57"/>
      <c r="E22" s="57"/>
      <c r="F22" s="62"/>
      <c r="G22" s="62"/>
      <c r="H22" s="62"/>
    </row>
    <row r="23" spans="1:15" x14ac:dyDescent="0.2">
      <c r="A23" s="49"/>
      <c r="B23" s="41" t="s">
        <v>55</v>
      </c>
      <c r="C23" s="64">
        <f>C24+C64</f>
        <v>1315940.4500000002</v>
      </c>
      <c r="D23" s="64">
        <f>D24+D64</f>
        <v>4897206</v>
      </c>
      <c r="E23" s="64">
        <f>E24+E64</f>
        <v>4897206</v>
      </c>
      <c r="F23" s="64">
        <f>F24+F64</f>
        <v>1804326.66</v>
      </c>
      <c r="G23" s="64">
        <f>F23/C23*100</f>
        <v>137.11309352942223</v>
      </c>
      <c r="H23" s="64">
        <f>F23/E23*100</f>
        <v>36.844001661355477</v>
      </c>
    </row>
    <row r="24" spans="1:15" x14ac:dyDescent="0.2">
      <c r="A24" s="49" t="s">
        <v>56</v>
      </c>
      <c r="B24" s="65" t="s">
        <v>57</v>
      </c>
      <c r="C24" s="51">
        <v>1303940.1100000001</v>
      </c>
      <c r="D24" s="66">
        <v>4381576</v>
      </c>
      <c r="E24" s="66">
        <v>4381576</v>
      </c>
      <c r="F24" s="51">
        <v>1778965.93</v>
      </c>
      <c r="G24" s="51">
        <v>136.430033584901</v>
      </c>
      <c r="H24" s="51">
        <v>40.601051539446097</v>
      </c>
    </row>
    <row r="25" spans="1:15" x14ac:dyDescent="0.2">
      <c r="A25" s="54" t="s">
        <v>58</v>
      </c>
      <c r="B25" s="61" t="s">
        <v>59</v>
      </c>
      <c r="C25" s="56">
        <v>817399.12</v>
      </c>
      <c r="D25" s="57">
        <v>2125177</v>
      </c>
      <c r="E25" s="57">
        <v>2125177</v>
      </c>
      <c r="F25" s="56">
        <v>1121539.55</v>
      </c>
      <c r="G25" s="56">
        <v>137.208313852846</v>
      </c>
      <c r="H25" s="56">
        <v>52.773936006271498</v>
      </c>
    </row>
    <row r="26" spans="1:15" x14ac:dyDescent="0.2">
      <c r="A26" s="60" t="s">
        <v>60</v>
      </c>
      <c r="B26" s="61" t="s">
        <v>61</v>
      </c>
      <c r="C26" s="56">
        <v>675463.18</v>
      </c>
      <c r="D26" s="62"/>
      <c r="E26" s="62"/>
      <c r="F26" s="56">
        <v>938801.4</v>
      </c>
      <c r="G26" s="56">
        <v>138.98631750734401</v>
      </c>
      <c r="H26" s="62"/>
    </row>
    <row r="27" spans="1:15" x14ac:dyDescent="0.2">
      <c r="A27" s="63">
        <v>3111</v>
      </c>
      <c r="B27" s="61" t="s">
        <v>62</v>
      </c>
      <c r="C27" s="56">
        <v>658048</v>
      </c>
      <c r="D27" s="62"/>
      <c r="E27" s="62"/>
      <c r="F27" s="56">
        <v>918955.2</v>
      </c>
      <c r="G27" s="56">
        <v>139.64865784866799</v>
      </c>
      <c r="H27" s="62"/>
    </row>
    <row r="28" spans="1:15" x14ac:dyDescent="0.2">
      <c r="A28" s="63">
        <v>3113</v>
      </c>
      <c r="B28" s="61" t="s">
        <v>63</v>
      </c>
      <c r="C28" s="56">
        <v>17415.18</v>
      </c>
      <c r="D28" s="62"/>
      <c r="E28" s="62"/>
      <c r="F28" s="56">
        <v>19846.2</v>
      </c>
      <c r="G28" s="56">
        <v>113.959201110755</v>
      </c>
      <c r="H28" s="62"/>
    </row>
    <row r="29" spans="1:15" x14ac:dyDescent="0.2">
      <c r="A29" s="67">
        <v>312</v>
      </c>
      <c r="B29" s="61" t="s">
        <v>64</v>
      </c>
      <c r="C29" s="56">
        <v>33188.53</v>
      </c>
      <c r="D29" s="62"/>
      <c r="E29" s="62"/>
      <c r="F29" s="56">
        <v>32630.27</v>
      </c>
      <c r="G29" s="56">
        <v>98.317912845190804</v>
      </c>
      <c r="H29" s="62"/>
    </row>
    <row r="30" spans="1:15" x14ac:dyDescent="0.2">
      <c r="A30" s="63">
        <v>3121</v>
      </c>
      <c r="B30" s="61" t="s">
        <v>64</v>
      </c>
      <c r="C30" s="56">
        <v>33188.53</v>
      </c>
      <c r="D30" s="62"/>
      <c r="E30" s="62"/>
      <c r="F30" s="56">
        <v>32630.27</v>
      </c>
      <c r="G30" s="56">
        <v>98.317912845190804</v>
      </c>
      <c r="H30" s="62"/>
    </row>
    <row r="31" spans="1:15" x14ac:dyDescent="0.2">
      <c r="A31" s="60">
        <v>313</v>
      </c>
      <c r="B31" s="61" t="s">
        <v>65</v>
      </c>
      <c r="C31" s="56">
        <v>108747.41</v>
      </c>
      <c r="D31" s="62"/>
      <c r="E31" s="62"/>
      <c r="F31" s="56">
        <v>150107.88</v>
      </c>
      <c r="G31" s="56">
        <v>138.033521901809</v>
      </c>
      <c r="H31" s="62"/>
    </row>
    <row r="32" spans="1:15" x14ac:dyDescent="0.2">
      <c r="A32" s="63">
        <v>3132</v>
      </c>
      <c r="B32" s="61" t="s">
        <v>66</v>
      </c>
      <c r="C32" s="56">
        <v>108747.41</v>
      </c>
      <c r="D32" s="62"/>
      <c r="E32" s="62"/>
      <c r="F32" s="56">
        <v>150107.88</v>
      </c>
      <c r="G32" s="56">
        <v>138.033521901809</v>
      </c>
      <c r="H32" s="62"/>
    </row>
    <row r="33" spans="1:8" x14ac:dyDescent="0.2">
      <c r="A33" s="54" t="s">
        <v>67</v>
      </c>
      <c r="B33" s="61" t="s">
        <v>68</v>
      </c>
      <c r="C33" s="56">
        <v>486540.99</v>
      </c>
      <c r="D33" s="57">
        <v>2255399</v>
      </c>
      <c r="E33" s="57">
        <v>2255399</v>
      </c>
      <c r="F33" s="56">
        <v>657425.24</v>
      </c>
      <c r="G33" s="56">
        <v>135.122272020699</v>
      </c>
      <c r="H33" s="56">
        <v>29.148955018601999</v>
      </c>
    </row>
    <row r="34" spans="1:8" x14ac:dyDescent="0.2">
      <c r="A34" s="60">
        <v>321</v>
      </c>
      <c r="B34" s="61" t="s">
        <v>69</v>
      </c>
      <c r="C34" s="56">
        <v>66627.55</v>
      </c>
      <c r="D34" s="62"/>
      <c r="E34" s="62"/>
      <c r="F34" s="56">
        <v>71125.320000000007</v>
      </c>
      <c r="G34" s="56">
        <v>106.75061592389299</v>
      </c>
      <c r="H34" s="62"/>
    </row>
    <row r="35" spans="1:8" x14ac:dyDescent="0.2">
      <c r="A35" s="63">
        <v>3211</v>
      </c>
      <c r="B35" s="61" t="s">
        <v>70</v>
      </c>
      <c r="C35" s="56">
        <v>41950.38</v>
      </c>
      <c r="D35" s="62"/>
      <c r="E35" s="62"/>
      <c r="F35" s="56">
        <v>34932.71</v>
      </c>
      <c r="G35" s="56">
        <v>83.271498374984901</v>
      </c>
      <c r="H35" s="62"/>
    </row>
    <row r="36" spans="1:8" x14ac:dyDescent="0.2">
      <c r="A36" s="63">
        <v>3212</v>
      </c>
      <c r="B36" s="61" t="s">
        <v>71</v>
      </c>
      <c r="C36" s="56">
        <v>16245.85</v>
      </c>
      <c r="D36" s="62"/>
      <c r="E36" s="62"/>
      <c r="F36" s="56">
        <v>20477.98</v>
      </c>
      <c r="G36" s="56">
        <v>126.05052982761801</v>
      </c>
      <c r="H36" s="62"/>
    </row>
    <row r="37" spans="1:8" x14ac:dyDescent="0.2">
      <c r="A37" s="63">
        <v>3213</v>
      </c>
      <c r="B37" s="61" t="s">
        <v>72</v>
      </c>
      <c r="C37" s="56">
        <v>8431.32</v>
      </c>
      <c r="D37" s="62"/>
      <c r="E37" s="62"/>
      <c r="F37" s="56">
        <v>15714.63</v>
      </c>
      <c r="G37" s="56">
        <v>186.38398257924001</v>
      </c>
      <c r="H37" s="62"/>
    </row>
    <row r="38" spans="1:8" x14ac:dyDescent="0.2">
      <c r="A38" s="60">
        <v>322</v>
      </c>
      <c r="B38" s="61" t="s">
        <v>73</v>
      </c>
      <c r="C38" s="56">
        <v>26092.83</v>
      </c>
      <c r="D38" s="62"/>
      <c r="E38" s="62"/>
      <c r="F38" s="56">
        <v>27659.74</v>
      </c>
      <c r="G38" s="56">
        <v>106.005136276901</v>
      </c>
      <c r="H38" s="62"/>
    </row>
    <row r="39" spans="1:8" x14ac:dyDescent="0.2">
      <c r="A39" s="63">
        <v>3221</v>
      </c>
      <c r="B39" s="61" t="s">
        <v>74</v>
      </c>
      <c r="C39" s="56">
        <v>18693.580000000002</v>
      </c>
      <c r="D39" s="62"/>
      <c r="E39" s="62"/>
      <c r="F39" s="56">
        <v>20291.740000000002</v>
      </c>
      <c r="G39" s="56">
        <v>108.549245248904</v>
      </c>
      <c r="H39" s="62"/>
    </row>
    <row r="40" spans="1:8" x14ac:dyDescent="0.2">
      <c r="A40" s="63">
        <v>3223</v>
      </c>
      <c r="B40" s="61" t="s">
        <v>75</v>
      </c>
      <c r="C40" s="56">
        <v>7229.07</v>
      </c>
      <c r="D40" s="62"/>
      <c r="E40" s="62"/>
      <c r="F40" s="56">
        <v>6948.79</v>
      </c>
      <c r="G40" s="56">
        <v>96.122876109928399</v>
      </c>
      <c r="H40" s="62"/>
    </row>
    <row r="41" spans="1:8" x14ac:dyDescent="0.2">
      <c r="A41" s="63">
        <v>3224</v>
      </c>
      <c r="B41" s="61" t="s">
        <v>76</v>
      </c>
      <c r="C41" s="56">
        <v>110.72</v>
      </c>
      <c r="D41" s="62"/>
      <c r="E41" s="62"/>
      <c r="F41" s="56">
        <v>64.28</v>
      </c>
      <c r="G41" s="56">
        <v>58.056358381502903</v>
      </c>
      <c r="H41" s="62"/>
    </row>
    <row r="42" spans="1:8" x14ac:dyDescent="0.2">
      <c r="A42" s="63">
        <v>3224</v>
      </c>
      <c r="B42" s="61" t="s">
        <v>77</v>
      </c>
      <c r="C42" s="56">
        <v>59.46</v>
      </c>
      <c r="D42" s="62"/>
      <c r="E42" s="62"/>
      <c r="F42" s="56">
        <v>354.93</v>
      </c>
      <c r="G42" s="56">
        <v>596.92230070635696</v>
      </c>
      <c r="H42" s="62"/>
    </row>
    <row r="43" spans="1:8" x14ac:dyDescent="0.2">
      <c r="A43" s="60">
        <v>323</v>
      </c>
      <c r="B43" s="61" t="s">
        <v>78</v>
      </c>
      <c r="C43" s="56">
        <v>256756.47</v>
      </c>
      <c r="D43" s="62"/>
      <c r="E43" s="62"/>
      <c r="F43" s="56">
        <v>337846.73</v>
      </c>
      <c r="G43" s="56">
        <v>131.58255758851999</v>
      </c>
      <c r="H43" s="62"/>
    </row>
    <row r="44" spans="1:8" x14ac:dyDescent="0.2">
      <c r="A44" s="63">
        <v>3231</v>
      </c>
      <c r="B44" s="61" t="s">
        <v>79</v>
      </c>
      <c r="C44" s="56">
        <v>16630.13</v>
      </c>
      <c r="D44" s="62"/>
      <c r="E44" s="62"/>
      <c r="F44" s="56">
        <v>16605.72</v>
      </c>
      <c r="G44" s="56">
        <v>99.853218224992801</v>
      </c>
      <c r="H44" s="62"/>
    </row>
    <row r="45" spans="1:8" x14ac:dyDescent="0.2">
      <c r="A45" s="63">
        <v>3232</v>
      </c>
      <c r="B45" s="61" t="s">
        <v>80</v>
      </c>
      <c r="C45" s="56">
        <v>2026.34</v>
      </c>
      <c r="D45" s="62"/>
      <c r="E45" s="62"/>
      <c r="F45" s="56">
        <v>3061.72</v>
      </c>
      <c r="G45" s="56">
        <v>151.09606482623801</v>
      </c>
      <c r="H45" s="62"/>
    </row>
    <row r="46" spans="1:8" x14ac:dyDescent="0.2">
      <c r="A46" s="63">
        <v>3233</v>
      </c>
      <c r="B46" s="61" t="s">
        <v>81</v>
      </c>
      <c r="C46" s="56">
        <v>5425.6</v>
      </c>
      <c r="D46" s="62"/>
      <c r="E46" s="62"/>
      <c r="F46" s="56">
        <v>6726.91</v>
      </c>
      <c r="G46" s="56">
        <v>123.984628428192</v>
      </c>
      <c r="H46" s="62"/>
    </row>
    <row r="47" spans="1:8" x14ac:dyDescent="0.2">
      <c r="A47" s="63">
        <v>3234</v>
      </c>
      <c r="B47" s="61" t="s">
        <v>82</v>
      </c>
      <c r="C47" s="56">
        <v>2433.37</v>
      </c>
      <c r="D47" s="62"/>
      <c r="E47" s="62"/>
      <c r="F47" s="56">
        <v>3185.72</v>
      </c>
      <c r="G47" s="56">
        <v>130.918027262603</v>
      </c>
      <c r="H47" s="62"/>
    </row>
    <row r="48" spans="1:8" x14ac:dyDescent="0.2">
      <c r="A48" s="63">
        <v>3235</v>
      </c>
      <c r="B48" s="61" t="s">
        <v>83</v>
      </c>
      <c r="C48" s="56">
        <v>53429.98</v>
      </c>
      <c r="D48" s="62"/>
      <c r="E48" s="62"/>
      <c r="F48" s="56">
        <v>69058.509999999995</v>
      </c>
      <c r="G48" s="56">
        <v>129.250488209054</v>
      </c>
      <c r="H48" s="62"/>
    </row>
    <row r="49" spans="1:8" x14ac:dyDescent="0.2">
      <c r="A49" s="63">
        <v>3237</v>
      </c>
      <c r="B49" s="61" t="s">
        <v>84</v>
      </c>
      <c r="C49" s="56">
        <v>138839.04000000001</v>
      </c>
      <c r="D49" s="62"/>
      <c r="E49" s="62"/>
      <c r="F49" s="56">
        <v>206413.65</v>
      </c>
      <c r="G49" s="56">
        <v>148.671187873382</v>
      </c>
      <c r="H49" s="62"/>
    </row>
    <row r="50" spans="1:8" x14ac:dyDescent="0.2">
      <c r="A50" s="63">
        <v>3238</v>
      </c>
      <c r="B50" s="61" t="s">
        <v>85</v>
      </c>
      <c r="C50" s="56">
        <v>11271.43</v>
      </c>
      <c r="D50" s="62"/>
      <c r="E50" s="62"/>
      <c r="F50" s="56">
        <v>5966.5</v>
      </c>
      <c r="G50" s="56">
        <v>52.934720794078501</v>
      </c>
      <c r="H50" s="62"/>
    </row>
    <row r="51" spans="1:8" x14ac:dyDescent="0.2">
      <c r="A51" s="63">
        <v>3239</v>
      </c>
      <c r="B51" s="61" t="s">
        <v>86</v>
      </c>
      <c r="C51" s="56">
        <v>26700.58</v>
      </c>
      <c r="D51" s="62"/>
      <c r="E51" s="62"/>
      <c r="F51" s="56">
        <v>26828</v>
      </c>
      <c r="G51" s="56">
        <v>100.47721809788401</v>
      </c>
      <c r="H51" s="62"/>
    </row>
    <row r="52" spans="1:8" x14ac:dyDescent="0.2">
      <c r="A52" s="60">
        <v>324</v>
      </c>
      <c r="B52" s="61" t="s">
        <v>87</v>
      </c>
      <c r="C52" s="56">
        <v>19754.11</v>
      </c>
      <c r="D52" s="62"/>
      <c r="E52" s="62"/>
      <c r="F52" s="56">
        <v>61420.94</v>
      </c>
      <c r="G52" s="56">
        <v>310.92739688095298</v>
      </c>
      <c r="H52" s="62"/>
    </row>
    <row r="53" spans="1:8" x14ac:dyDescent="0.2">
      <c r="A53" s="63">
        <v>3241</v>
      </c>
      <c r="B53" s="61" t="s">
        <v>87</v>
      </c>
      <c r="C53" s="56">
        <v>19754.11</v>
      </c>
      <c r="D53" s="62"/>
      <c r="E53" s="62"/>
      <c r="F53" s="56">
        <v>61420.94</v>
      </c>
      <c r="G53" s="56">
        <v>310.92739688095298</v>
      </c>
      <c r="H53" s="62"/>
    </row>
    <row r="54" spans="1:8" x14ac:dyDescent="0.2">
      <c r="A54" s="60">
        <v>329</v>
      </c>
      <c r="B54" s="61" t="s">
        <v>88</v>
      </c>
      <c r="C54" s="56">
        <v>117310.03</v>
      </c>
      <c r="D54" s="62"/>
      <c r="E54" s="62"/>
      <c r="F54" s="56">
        <v>159372.51</v>
      </c>
      <c r="G54" s="56">
        <v>135.85582579767501</v>
      </c>
      <c r="H54" s="62"/>
    </row>
    <row r="55" spans="1:8" x14ac:dyDescent="0.2">
      <c r="A55" s="63">
        <v>3291</v>
      </c>
      <c r="B55" s="61" t="s">
        <v>89</v>
      </c>
      <c r="C55" s="56">
        <v>96546.89</v>
      </c>
      <c r="D55" s="62"/>
      <c r="E55" s="62"/>
      <c r="F55" s="56">
        <v>125495.09</v>
      </c>
      <c r="G55" s="56">
        <v>129.98356549858801</v>
      </c>
      <c r="H55" s="62"/>
    </row>
    <row r="56" spans="1:8" x14ac:dyDescent="0.2">
      <c r="A56" s="63">
        <v>3292</v>
      </c>
      <c r="B56" s="61" t="s">
        <v>90</v>
      </c>
      <c r="C56" s="62"/>
      <c r="D56" s="62"/>
      <c r="E56" s="62"/>
      <c r="F56" s="56">
        <v>1492.79</v>
      </c>
      <c r="G56" s="62"/>
      <c r="H56" s="62"/>
    </row>
    <row r="57" spans="1:8" x14ac:dyDescent="0.2">
      <c r="A57" s="63">
        <v>3293</v>
      </c>
      <c r="B57" s="61" t="s">
        <v>91</v>
      </c>
      <c r="C57" s="56">
        <v>2377.86</v>
      </c>
      <c r="D57" s="62"/>
      <c r="E57" s="62"/>
      <c r="F57" s="56">
        <v>13288.14</v>
      </c>
      <c r="G57" s="56">
        <v>558.82768539779499</v>
      </c>
      <c r="H57" s="62"/>
    </row>
    <row r="58" spans="1:8" x14ac:dyDescent="0.2">
      <c r="A58" s="63">
        <v>3294</v>
      </c>
      <c r="B58" s="61" t="s">
        <v>92</v>
      </c>
      <c r="C58" s="56">
        <v>15317.09</v>
      </c>
      <c r="D58" s="62"/>
      <c r="E58" s="62"/>
      <c r="F58" s="56">
        <v>11770.38</v>
      </c>
      <c r="G58" s="56">
        <v>76.844753148280802</v>
      </c>
      <c r="H58" s="62"/>
    </row>
    <row r="59" spans="1:8" x14ac:dyDescent="0.2">
      <c r="A59" s="63">
        <v>3295</v>
      </c>
      <c r="B59" s="61" t="s">
        <v>93</v>
      </c>
      <c r="C59" s="56">
        <v>1762.39</v>
      </c>
      <c r="D59" s="62"/>
      <c r="E59" s="62"/>
      <c r="F59" s="56">
        <v>1960</v>
      </c>
      <c r="G59" s="56">
        <v>111.212614688009</v>
      </c>
      <c r="H59" s="62"/>
    </row>
    <row r="60" spans="1:8" x14ac:dyDescent="0.2">
      <c r="A60" s="63">
        <v>3299</v>
      </c>
      <c r="B60" s="61" t="s">
        <v>88</v>
      </c>
      <c r="C60" s="56">
        <v>1305.8</v>
      </c>
      <c r="D60" s="62"/>
      <c r="E60" s="62"/>
      <c r="F60" s="56">
        <v>5366.11</v>
      </c>
      <c r="G60" s="56">
        <v>410.94424873640702</v>
      </c>
      <c r="H60" s="62"/>
    </row>
    <row r="61" spans="1:8" x14ac:dyDescent="0.2">
      <c r="A61" s="54" t="s">
        <v>94</v>
      </c>
      <c r="B61" s="61" t="s">
        <v>95</v>
      </c>
      <c r="C61" s="62"/>
      <c r="D61" s="57">
        <v>1000</v>
      </c>
      <c r="E61" s="57">
        <v>1000</v>
      </c>
      <c r="F61" s="56">
        <v>1.1399999999999999</v>
      </c>
      <c r="G61" s="62"/>
      <c r="H61" s="56">
        <v>0.114</v>
      </c>
    </row>
    <row r="62" spans="1:8" x14ac:dyDescent="0.2">
      <c r="A62" s="60">
        <v>343</v>
      </c>
      <c r="B62" s="61" t="s">
        <v>96</v>
      </c>
      <c r="C62" s="62"/>
      <c r="D62" s="62"/>
      <c r="E62" s="62"/>
      <c r="F62" s="56">
        <v>1.1399999999999999</v>
      </c>
      <c r="G62" s="62"/>
      <c r="H62" s="62"/>
    </row>
    <row r="63" spans="1:8" x14ac:dyDescent="0.2">
      <c r="A63" s="63">
        <v>3431</v>
      </c>
      <c r="B63" s="61" t="s">
        <v>97</v>
      </c>
      <c r="C63" s="62"/>
      <c r="D63" s="62"/>
      <c r="E63" s="62"/>
      <c r="F63" s="56">
        <v>1.1399999999999999</v>
      </c>
      <c r="G63" s="62"/>
      <c r="H63" s="62"/>
    </row>
    <row r="64" spans="1:8" x14ac:dyDescent="0.2">
      <c r="A64" s="49" t="s">
        <v>98</v>
      </c>
      <c r="B64" s="65" t="s">
        <v>99</v>
      </c>
      <c r="C64" s="51">
        <v>12000.34</v>
      </c>
      <c r="D64" s="66">
        <v>515630</v>
      </c>
      <c r="E64" s="66">
        <v>515630</v>
      </c>
      <c r="F64" s="51">
        <v>25360.73</v>
      </c>
      <c r="G64" s="51">
        <v>211.33342888618199</v>
      </c>
      <c r="H64" s="51">
        <v>4.9183969125147904</v>
      </c>
    </row>
    <row r="65" spans="1:8" x14ac:dyDescent="0.2">
      <c r="A65" s="54" t="s">
        <v>100</v>
      </c>
      <c r="B65" s="61" t="s">
        <v>101</v>
      </c>
      <c r="C65" s="56">
        <v>2319.09</v>
      </c>
      <c r="D65" s="57">
        <v>22434</v>
      </c>
      <c r="E65" s="57">
        <v>22434</v>
      </c>
      <c r="F65" s="56">
        <v>3898.02</v>
      </c>
      <c r="G65" s="56">
        <v>168.084032961205</v>
      </c>
      <c r="H65" s="56">
        <v>17.3755014709816</v>
      </c>
    </row>
    <row r="66" spans="1:8" x14ac:dyDescent="0.2">
      <c r="A66" s="60">
        <v>412</v>
      </c>
      <c r="B66" s="61" t="s">
        <v>102</v>
      </c>
      <c r="C66" s="56">
        <v>2319.09</v>
      </c>
      <c r="D66" s="62"/>
      <c r="E66" s="62"/>
      <c r="F66" s="56">
        <v>3898.02</v>
      </c>
      <c r="G66" s="56">
        <v>168.084032961205</v>
      </c>
      <c r="H66" s="62"/>
    </row>
    <row r="67" spans="1:8" x14ac:dyDescent="0.2">
      <c r="A67" s="63">
        <v>4123</v>
      </c>
      <c r="B67" s="61" t="s">
        <v>103</v>
      </c>
      <c r="C67" s="56">
        <v>2319.09</v>
      </c>
      <c r="D67" s="62"/>
      <c r="E67" s="62"/>
      <c r="F67" s="56">
        <v>3898.02</v>
      </c>
      <c r="G67" s="56">
        <v>168.084032961205</v>
      </c>
      <c r="H67" s="62"/>
    </row>
    <row r="68" spans="1:8" x14ac:dyDescent="0.2">
      <c r="A68" s="54" t="s">
        <v>104</v>
      </c>
      <c r="B68" s="61" t="s">
        <v>105</v>
      </c>
      <c r="C68" s="56">
        <v>9681.25</v>
      </c>
      <c r="D68" s="57">
        <v>493196</v>
      </c>
      <c r="E68" s="57">
        <v>493196</v>
      </c>
      <c r="F68" s="56">
        <v>21462.71</v>
      </c>
      <c r="G68" s="56">
        <v>221.69358295674601</v>
      </c>
      <c r="H68" s="56">
        <v>4.3517607604278998</v>
      </c>
    </row>
    <row r="69" spans="1:8" x14ac:dyDescent="0.2">
      <c r="A69" s="60">
        <v>422</v>
      </c>
      <c r="B69" s="61" t="s">
        <v>106</v>
      </c>
      <c r="C69" s="56">
        <v>9681.25</v>
      </c>
      <c r="D69" s="62"/>
      <c r="E69" s="62"/>
      <c r="F69" s="56">
        <v>21462.71</v>
      </c>
      <c r="G69" s="56">
        <v>221.69358295674601</v>
      </c>
      <c r="H69" s="62"/>
    </row>
    <row r="70" spans="1:8" x14ac:dyDescent="0.2">
      <c r="A70" s="63">
        <v>4221</v>
      </c>
      <c r="B70" s="61" t="s">
        <v>107</v>
      </c>
      <c r="C70" s="56">
        <v>8637.9</v>
      </c>
      <c r="D70" s="62"/>
      <c r="E70" s="62"/>
      <c r="F70" s="56">
        <v>18573.09</v>
      </c>
      <c r="G70" s="56">
        <v>215.018580905081</v>
      </c>
      <c r="H70" s="62"/>
    </row>
    <row r="71" spans="1:8" x14ac:dyDescent="0.2">
      <c r="A71" s="63">
        <v>4222</v>
      </c>
      <c r="B71" s="61" t="s">
        <v>108</v>
      </c>
      <c r="C71" s="56">
        <v>1043.3499999999999</v>
      </c>
      <c r="D71" s="62"/>
      <c r="E71" s="62"/>
      <c r="F71" s="56">
        <v>1775</v>
      </c>
      <c r="G71" s="56">
        <v>170.12507787415501</v>
      </c>
      <c r="H71" s="62"/>
    </row>
    <row r="72" spans="1:8" x14ac:dyDescent="0.2">
      <c r="A72" s="63">
        <v>4227</v>
      </c>
      <c r="B72" s="61" t="s">
        <v>109</v>
      </c>
      <c r="C72" s="62"/>
      <c r="D72" s="62"/>
      <c r="E72" s="62"/>
      <c r="F72" s="56">
        <v>1114.6199999999999</v>
      </c>
      <c r="G72" s="62"/>
      <c r="H72" s="62"/>
    </row>
  </sheetData>
  <mergeCells count="3">
    <mergeCell ref="A4:B4"/>
    <mergeCell ref="A5:B5"/>
    <mergeCell ref="A2:H2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1F4E9-949A-4CE7-8DE3-F2A2451F01C9}">
  <sheetPr codeName="Sheet4"/>
  <dimension ref="A1:O33"/>
  <sheetViews>
    <sheetView topLeftCell="A13" zoomScaleNormal="100" workbookViewId="0">
      <selection sqref="A1:XFD2"/>
    </sheetView>
  </sheetViews>
  <sheetFormatPr defaultRowHeight="12.75" x14ac:dyDescent="0.2"/>
  <cols>
    <col min="1" max="1" width="57.5703125" style="68" customWidth="1"/>
    <col min="2" max="2" width="16.42578125" style="69" customWidth="1"/>
    <col min="3" max="4" width="17.7109375" style="70" bestFit="1" customWidth="1"/>
    <col min="5" max="5" width="15.7109375" style="69" customWidth="1"/>
    <col min="6" max="6" width="15.7109375" style="69" bestFit="1" customWidth="1"/>
    <col min="7" max="7" width="19.7109375" style="69" customWidth="1"/>
    <col min="8" max="8" width="15.42578125" style="32" bestFit="1" customWidth="1"/>
    <col min="9" max="9" width="9.42578125" style="32" bestFit="1" customWidth="1"/>
    <col min="10" max="10" width="15.42578125" style="32" bestFit="1" customWidth="1"/>
    <col min="11" max="11" width="9.42578125" style="32" bestFit="1" customWidth="1"/>
    <col min="12" max="256" width="9.140625" style="32"/>
    <col min="257" max="257" width="57.5703125" style="32" customWidth="1"/>
    <col min="258" max="258" width="16.42578125" style="32" customWidth="1"/>
    <col min="259" max="260" width="17.7109375" style="32" bestFit="1" customWidth="1"/>
    <col min="261" max="261" width="15.7109375" style="32" customWidth="1"/>
    <col min="262" max="262" width="15.7109375" style="32" bestFit="1" customWidth="1"/>
    <col min="263" max="263" width="19.7109375" style="32" customWidth="1"/>
    <col min="264" max="264" width="15.42578125" style="32" bestFit="1" customWidth="1"/>
    <col min="265" max="265" width="9.42578125" style="32" bestFit="1" customWidth="1"/>
    <col min="266" max="266" width="15.42578125" style="32" bestFit="1" customWidth="1"/>
    <col min="267" max="267" width="9.42578125" style="32" bestFit="1" customWidth="1"/>
    <col min="268" max="512" width="9.140625" style="32"/>
    <col min="513" max="513" width="57.5703125" style="32" customWidth="1"/>
    <col min="514" max="514" width="16.42578125" style="32" customWidth="1"/>
    <col min="515" max="516" width="17.7109375" style="32" bestFit="1" customWidth="1"/>
    <col min="517" max="517" width="15.7109375" style="32" customWidth="1"/>
    <col min="518" max="518" width="15.7109375" style="32" bestFit="1" customWidth="1"/>
    <col min="519" max="519" width="19.7109375" style="32" customWidth="1"/>
    <col min="520" max="520" width="15.42578125" style="32" bestFit="1" customWidth="1"/>
    <col min="521" max="521" width="9.42578125" style="32" bestFit="1" customWidth="1"/>
    <col min="522" max="522" width="15.42578125" style="32" bestFit="1" customWidth="1"/>
    <col min="523" max="523" width="9.42578125" style="32" bestFit="1" customWidth="1"/>
    <col min="524" max="768" width="9.140625" style="32"/>
    <col min="769" max="769" width="57.5703125" style="32" customWidth="1"/>
    <col min="770" max="770" width="16.42578125" style="32" customWidth="1"/>
    <col min="771" max="772" width="17.7109375" style="32" bestFit="1" customWidth="1"/>
    <col min="773" max="773" width="15.7109375" style="32" customWidth="1"/>
    <col min="774" max="774" width="15.7109375" style="32" bestFit="1" customWidth="1"/>
    <col min="775" max="775" width="19.7109375" style="32" customWidth="1"/>
    <col min="776" max="776" width="15.42578125" style="32" bestFit="1" customWidth="1"/>
    <col min="777" max="777" width="9.42578125" style="32" bestFit="1" customWidth="1"/>
    <col min="778" max="778" width="15.42578125" style="32" bestFit="1" customWidth="1"/>
    <col min="779" max="779" width="9.42578125" style="32" bestFit="1" customWidth="1"/>
    <col min="780" max="1024" width="9.140625" style="32"/>
    <col min="1025" max="1025" width="57.5703125" style="32" customWidth="1"/>
    <col min="1026" max="1026" width="16.42578125" style="32" customWidth="1"/>
    <col min="1027" max="1028" width="17.7109375" style="32" bestFit="1" customWidth="1"/>
    <col min="1029" max="1029" width="15.7109375" style="32" customWidth="1"/>
    <col min="1030" max="1030" width="15.7109375" style="32" bestFit="1" customWidth="1"/>
    <col min="1031" max="1031" width="19.7109375" style="32" customWidth="1"/>
    <col min="1032" max="1032" width="15.42578125" style="32" bestFit="1" customWidth="1"/>
    <col min="1033" max="1033" width="9.42578125" style="32" bestFit="1" customWidth="1"/>
    <col min="1034" max="1034" width="15.42578125" style="32" bestFit="1" customWidth="1"/>
    <col min="1035" max="1035" width="9.42578125" style="32" bestFit="1" customWidth="1"/>
    <col min="1036" max="1280" width="9.140625" style="32"/>
    <col min="1281" max="1281" width="57.5703125" style="32" customWidth="1"/>
    <col min="1282" max="1282" width="16.42578125" style="32" customWidth="1"/>
    <col min="1283" max="1284" width="17.7109375" style="32" bestFit="1" customWidth="1"/>
    <col min="1285" max="1285" width="15.7109375" style="32" customWidth="1"/>
    <col min="1286" max="1286" width="15.7109375" style="32" bestFit="1" customWidth="1"/>
    <col min="1287" max="1287" width="19.7109375" style="32" customWidth="1"/>
    <col min="1288" max="1288" width="15.42578125" style="32" bestFit="1" customWidth="1"/>
    <col min="1289" max="1289" width="9.42578125" style="32" bestFit="1" customWidth="1"/>
    <col min="1290" max="1290" width="15.42578125" style="32" bestFit="1" customWidth="1"/>
    <col min="1291" max="1291" width="9.42578125" style="32" bestFit="1" customWidth="1"/>
    <col min="1292" max="1536" width="9.140625" style="32"/>
    <col min="1537" max="1537" width="57.5703125" style="32" customWidth="1"/>
    <col min="1538" max="1538" width="16.42578125" style="32" customWidth="1"/>
    <col min="1539" max="1540" width="17.7109375" style="32" bestFit="1" customWidth="1"/>
    <col min="1541" max="1541" width="15.7109375" style="32" customWidth="1"/>
    <col min="1542" max="1542" width="15.7109375" style="32" bestFit="1" customWidth="1"/>
    <col min="1543" max="1543" width="19.7109375" style="32" customWidth="1"/>
    <col min="1544" max="1544" width="15.42578125" style="32" bestFit="1" customWidth="1"/>
    <col min="1545" max="1545" width="9.42578125" style="32" bestFit="1" customWidth="1"/>
    <col min="1546" max="1546" width="15.42578125" style="32" bestFit="1" customWidth="1"/>
    <col min="1547" max="1547" width="9.42578125" style="32" bestFit="1" customWidth="1"/>
    <col min="1548" max="1792" width="9.140625" style="32"/>
    <col min="1793" max="1793" width="57.5703125" style="32" customWidth="1"/>
    <col min="1794" max="1794" width="16.42578125" style="32" customWidth="1"/>
    <col min="1795" max="1796" width="17.7109375" style="32" bestFit="1" customWidth="1"/>
    <col min="1797" max="1797" width="15.7109375" style="32" customWidth="1"/>
    <col min="1798" max="1798" width="15.7109375" style="32" bestFit="1" customWidth="1"/>
    <col min="1799" max="1799" width="19.7109375" style="32" customWidth="1"/>
    <col min="1800" max="1800" width="15.42578125" style="32" bestFit="1" customWidth="1"/>
    <col min="1801" max="1801" width="9.42578125" style="32" bestFit="1" customWidth="1"/>
    <col min="1802" max="1802" width="15.42578125" style="32" bestFit="1" customWidth="1"/>
    <col min="1803" max="1803" width="9.42578125" style="32" bestFit="1" customWidth="1"/>
    <col min="1804" max="2048" width="9.140625" style="32"/>
    <col min="2049" max="2049" width="57.5703125" style="32" customWidth="1"/>
    <col min="2050" max="2050" width="16.42578125" style="32" customWidth="1"/>
    <col min="2051" max="2052" width="17.7109375" style="32" bestFit="1" customWidth="1"/>
    <col min="2053" max="2053" width="15.7109375" style="32" customWidth="1"/>
    <col min="2054" max="2054" width="15.7109375" style="32" bestFit="1" customWidth="1"/>
    <col min="2055" max="2055" width="19.7109375" style="32" customWidth="1"/>
    <col min="2056" max="2056" width="15.42578125" style="32" bestFit="1" customWidth="1"/>
    <col min="2057" max="2057" width="9.42578125" style="32" bestFit="1" customWidth="1"/>
    <col min="2058" max="2058" width="15.42578125" style="32" bestFit="1" customWidth="1"/>
    <col min="2059" max="2059" width="9.42578125" style="32" bestFit="1" customWidth="1"/>
    <col min="2060" max="2304" width="9.140625" style="32"/>
    <col min="2305" max="2305" width="57.5703125" style="32" customWidth="1"/>
    <col min="2306" max="2306" width="16.42578125" style="32" customWidth="1"/>
    <col min="2307" max="2308" width="17.7109375" style="32" bestFit="1" customWidth="1"/>
    <col min="2309" max="2309" width="15.7109375" style="32" customWidth="1"/>
    <col min="2310" max="2310" width="15.7109375" style="32" bestFit="1" customWidth="1"/>
    <col min="2311" max="2311" width="19.7109375" style="32" customWidth="1"/>
    <col min="2312" max="2312" width="15.42578125" style="32" bestFit="1" customWidth="1"/>
    <col min="2313" max="2313" width="9.42578125" style="32" bestFit="1" customWidth="1"/>
    <col min="2314" max="2314" width="15.42578125" style="32" bestFit="1" customWidth="1"/>
    <col min="2315" max="2315" width="9.42578125" style="32" bestFit="1" customWidth="1"/>
    <col min="2316" max="2560" width="9.140625" style="32"/>
    <col min="2561" max="2561" width="57.5703125" style="32" customWidth="1"/>
    <col min="2562" max="2562" width="16.42578125" style="32" customWidth="1"/>
    <col min="2563" max="2564" width="17.7109375" style="32" bestFit="1" customWidth="1"/>
    <col min="2565" max="2565" width="15.7109375" style="32" customWidth="1"/>
    <col min="2566" max="2566" width="15.7109375" style="32" bestFit="1" customWidth="1"/>
    <col min="2567" max="2567" width="19.7109375" style="32" customWidth="1"/>
    <col min="2568" max="2568" width="15.42578125" style="32" bestFit="1" customWidth="1"/>
    <col min="2569" max="2569" width="9.42578125" style="32" bestFit="1" customWidth="1"/>
    <col min="2570" max="2570" width="15.42578125" style="32" bestFit="1" customWidth="1"/>
    <col min="2571" max="2571" width="9.42578125" style="32" bestFit="1" customWidth="1"/>
    <col min="2572" max="2816" width="9.140625" style="32"/>
    <col min="2817" max="2817" width="57.5703125" style="32" customWidth="1"/>
    <col min="2818" max="2818" width="16.42578125" style="32" customWidth="1"/>
    <col min="2819" max="2820" width="17.7109375" style="32" bestFit="1" customWidth="1"/>
    <col min="2821" max="2821" width="15.7109375" style="32" customWidth="1"/>
    <col min="2822" max="2822" width="15.7109375" style="32" bestFit="1" customWidth="1"/>
    <col min="2823" max="2823" width="19.7109375" style="32" customWidth="1"/>
    <col min="2824" max="2824" width="15.42578125" style="32" bestFit="1" customWidth="1"/>
    <col min="2825" max="2825" width="9.42578125" style="32" bestFit="1" customWidth="1"/>
    <col min="2826" max="2826" width="15.42578125" style="32" bestFit="1" customWidth="1"/>
    <col min="2827" max="2827" width="9.42578125" style="32" bestFit="1" customWidth="1"/>
    <col min="2828" max="3072" width="9.140625" style="32"/>
    <col min="3073" max="3073" width="57.5703125" style="32" customWidth="1"/>
    <col min="3074" max="3074" width="16.42578125" style="32" customWidth="1"/>
    <col min="3075" max="3076" width="17.7109375" style="32" bestFit="1" customWidth="1"/>
    <col min="3077" max="3077" width="15.7109375" style="32" customWidth="1"/>
    <col min="3078" max="3078" width="15.7109375" style="32" bestFit="1" customWidth="1"/>
    <col min="3079" max="3079" width="19.7109375" style="32" customWidth="1"/>
    <col min="3080" max="3080" width="15.42578125" style="32" bestFit="1" customWidth="1"/>
    <col min="3081" max="3081" width="9.42578125" style="32" bestFit="1" customWidth="1"/>
    <col min="3082" max="3082" width="15.42578125" style="32" bestFit="1" customWidth="1"/>
    <col min="3083" max="3083" width="9.42578125" style="32" bestFit="1" customWidth="1"/>
    <col min="3084" max="3328" width="9.140625" style="32"/>
    <col min="3329" max="3329" width="57.5703125" style="32" customWidth="1"/>
    <col min="3330" max="3330" width="16.42578125" style="32" customWidth="1"/>
    <col min="3331" max="3332" width="17.7109375" style="32" bestFit="1" customWidth="1"/>
    <col min="3333" max="3333" width="15.7109375" style="32" customWidth="1"/>
    <col min="3334" max="3334" width="15.7109375" style="32" bestFit="1" customWidth="1"/>
    <col min="3335" max="3335" width="19.7109375" style="32" customWidth="1"/>
    <col min="3336" max="3336" width="15.42578125" style="32" bestFit="1" customWidth="1"/>
    <col min="3337" max="3337" width="9.42578125" style="32" bestFit="1" customWidth="1"/>
    <col min="3338" max="3338" width="15.42578125" style="32" bestFit="1" customWidth="1"/>
    <col min="3339" max="3339" width="9.42578125" style="32" bestFit="1" customWidth="1"/>
    <col min="3340" max="3584" width="9.140625" style="32"/>
    <col min="3585" max="3585" width="57.5703125" style="32" customWidth="1"/>
    <col min="3586" max="3586" width="16.42578125" style="32" customWidth="1"/>
    <col min="3587" max="3588" width="17.7109375" style="32" bestFit="1" customWidth="1"/>
    <col min="3589" max="3589" width="15.7109375" style="32" customWidth="1"/>
    <col min="3590" max="3590" width="15.7109375" style="32" bestFit="1" customWidth="1"/>
    <col min="3591" max="3591" width="19.7109375" style="32" customWidth="1"/>
    <col min="3592" max="3592" width="15.42578125" style="32" bestFit="1" customWidth="1"/>
    <col min="3593" max="3593" width="9.42578125" style="32" bestFit="1" customWidth="1"/>
    <col min="3594" max="3594" width="15.42578125" style="32" bestFit="1" customWidth="1"/>
    <col min="3595" max="3595" width="9.42578125" style="32" bestFit="1" customWidth="1"/>
    <col min="3596" max="3840" width="9.140625" style="32"/>
    <col min="3841" max="3841" width="57.5703125" style="32" customWidth="1"/>
    <col min="3842" max="3842" width="16.42578125" style="32" customWidth="1"/>
    <col min="3843" max="3844" width="17.7109375" style="32" bestFit="1" customWidth="1"/>
    <col min="3845" max="3845" width="15.7109375" style="32" customWidth="1"/>
    <col min="3846" max="3846" width="15.7109375" style="32" bestFit="1" customWidth="1"/>
    <col min="3847" max="3847" width="19.7109375" style="32" customWidth="1"/>
    <col min="3848" max="3848" width="15.42578125" style="32" bestFit="1" customWidth="1"/>
    <col min="3849" max="3849" width="9.42578125" style="32" bestFit="1" customWidth="1"/>
    <col min="3850" max="3850" width="15.42578125" style="32" bestFit="1" customWidth="1"/>
    <col min="3851" max="3851" width="9.42578125" style="32" bestFit="1" customWidth="1"/>
    <col min="3852" max="4096" width="9.140625" style="32"/>
    <col min="4097" max="4097" width="57.5703125" style="32" customWidth="1"/>
    <col min="4098" max="4098" width="16.42578125" style="32" customWidth="1"/>
    <col min="4099" max="4100" width="17.7109375" style="32" bestFit="1" customWidth="1"/>
    <col min="4101" max="4101" width="15.7109375" style="32" customWidth="1"/>
    <col min="4102" max="4102" width="15.7109375" style="32" bestFit="1" customWidth="1"/>
    <col min="4103" max="4103" width="19.7109375" style="32" customWidth="1"/>
    <col min="4104" max="4104" width="15.42578125" style="32" bestFit="1" customWidth="1"/>
    <col min="4105" max="4105" width="9.42578125" style="32" bestFit="1" customWidth="1"/>
    <col min="4106" max="4106" width="15.42578125" style="32" bestFit="1" customWidth="1"/>
    <col min="4107" max="4107" width="9.42578125" style="32" bestFit="1" customWidth="1"/>
    <col min="4108" max="4352" width="9.140625" style="32"/>
    <col min="4353" max="4353" width="57.5703125" style="32" customWidth="1"/>
    <col min="4354" max="4354" width="16.42578125" style="32" customWidth="1"/>
    <col min="4355" max="4356" width="17.7109375" style="32" bestFit="1" customWidth="1"/>
    <col min="4357" max="4357" width="15.7109375" style="32" customWidth="1"/>
    <col min="4358" max="4358" width="15.7109375" style="32" bestFit="1" customWidth="1"/>
    <col min="4359" max="4359" width="19.7109375" style="32" customWidth="1"/>
    <col min="4360" max="4360" width="15.42578125" style="32" bestFit="1" customWidth="1"/>
    <col min="4361" max="4361" width="9.42578125" style="32" bestFit="1" customWidth="1"/>
    <col min="4362" max="4362" width="15.42578125" style="32" bestFit="1" customWidth="1"/>
    <col min="4363" max="4363" width="9.42578125" style="32" bestFit="1" customWidth="1"/>
    <col min="4364" max="4608" width="9.140625" style="32"/>
    <col min="4609" max="4609" width="57.5703125" style="32" customWidth="1"/>
    <col min="4610" max="4610" width="16.42578125" style="32" customWidth="1"/>
    <col min="4611" max="4612" width="17.7109375" style="32" bestFit="1" customWidth="1"/>
    <col min="4613" max="4613" width="15.7109375" style="32" customWidth="1"/>
    <col min="4614" max="4614" width="15.7109375" style="32" bestFit="1" customWidth="1"/>
    <col min="4615" max="4615" width="19.7109375" style="32" customWidth="1"/>
    <col min="4616" max="4616" width="15.42578125" style="32" bestFit="1" customWidth="1"/>
    <col min="4617" max="4617" width="9.42578125" style="32" bestFit="1" customWidth="1"/>
    <col min="4618" max="4618" width="15.42578125" style="32" bestFit="1" customWidth="1"/>
    <col min="4619" max="4619" width="9.42578125" style="32" bestFit="1" customWidth="1"/>
    <col min="4620" max="4864" width="9.140625" style="32"/>
    <col min="4865" max="4865" width="57.5703125" style="32" customWidth="1"/>
    <col min="4866" max="4866" width="16.42578125" style="32" customWidth="1"/>
    <col min="4867" max="4868" width="17.7109375" style="32" bestFit="1" customWidth="1"/>
    <col min="4869" max="4869" width="15.7109375" style="32" customWidth="1"/>
    <col min="4870" max="4870" width="15.7109375" style="32" bestFit="1" customWidth="1"/>
    <col min="4871" max="4871" width="19.7109375" style="32" customWidth="1"/>
    <col min="4872" max="4872" width="15.42578125" style="32" bestFit="1" customWidth="1"/>
    <col min="4873" max="4873" width="9.42578125" style="32" bestFit="1" customWidth="1"/>
    <col min="4874" max="4874" width="15.42578125" style="32" bestFit="1" customWidth="1"/>
    <col min="4875" max="4875" width="9.42578125" style="32" bestFit="1" customWidth="1"/>
    <col min="4876" max="5120" width="9.140625" style="32"/>
    <col min="5121" max="5121" width="57.5703125" style="32" customWidth="1"/>
    <col min="5122" max="5122" width="16.42578125" style="32" customWidth="1"/>
    <col min="5123" max="5124" width="17.7109375" style="32" bestFit="1" customWidth="1"/>
    <col min="5125" max="5125" width="15.7109375" style="32" customWidth="1"/>
    <col min="5126" max="5126" width="15.7109375" style="32" bestFit="1" customWidth="1"/>
    <col min="5127" max="5127" width="19.7109375" style="32" customWidth="1"/>
    <col min="5128" max="5128" width="15.42578125" style="32" bestFit="1" customWidth="1"/>
    <col min="5129" max="5129" width="9.42578125" style="32" bestFit="1" customWidth="1"/>
    <col min="5130" max="5130" width="15.42578125" style="32" bestFit="1" customWidth="1"/>
    <col min="5131" max="5131" width="9.42578125" style="32" bestFit="1" customWidth="1"/>
    <col min="5132" max="5376" width="9.140625" style="32"/>
    <col min="5377" max="5377" width="57.5703125" style="32" customWidth="1"/>
    <col min="5378" max="5378" width="16.42578125" style="32" customWidth="1"/>
    <col min="5379" max="5380" width="17.7109375" style="32" bestFit="1" customWidth="1"/>
    <col min="5381" max="5381" width="15.7109375" style="32" customWidth="1"/>
    <col min="5382" max="5382" width="15.7109375" style="32" bestFit="1" customWidth="1"/>
    <col min="5383" max="5383" width="19.7109375" style="32" customWidth="1"/>
    <col min="5384" max="5384" width="15.42578125" style="32" bestFit="1" customWidth="1"/>
    <col min="5385" max="5385" width="9.42578125" style="32" bestFit="1" customWidth="1"/>
    <col min="5386" max="5386" width="15.42578125" style="32" bestFit="1" customWidth="1"/>
    <col min="5387" max="5387" width="9.42578125" style="32" bestFit="1" customWidth="1"/>
    <col min="5388" max="5632" width="9.140625" style="32"/>
    <col min="5633" max="5633" width="57.5703125" style="32" customWidth="1"/>
    <col min="5634" max="5634" width="16.42578125" style="32" customWidth="1"/>
    <col min="5635" max="5636" width="17.7109375" style="32" bestFit="1" customWidth="1"/>
    <col min="5637" max="5637" width="15.7109375" style="32" customWidth="1"/>
    <col min="5638" max="5638" width="15.7109375" style="32" bestFit="1" customWidth="1"/>
    <col min="5639" max="5639" width="19.7109375" style="32" customWidth="1"/>
    <col min="5640" max="5640" width="15.42578125" style="32" bestFit="1" customWidth="1"/>
    <col min="5641" max="5641" width="9.42578125" style="32" bestFit="1" customWidth="1"/>
    <col min="5642" max="5642" width="15.42578125" style="32" bestFit="1" customWidth="1"/>
    <col min="5643" max="5643" width="9.42578125" style="32" bestFit="1" customWidth="1"/>
    <col min="5644" max="5888" width="9.140625" style="32"/>
    <col min="5889" max="5889" width="57.5703125" style="32" customWidth="1"/>
    <col min="5890" max="5890" width="16.42578125" style="32" customWidth="1"/>
    <col min="5891" max="5892" width="17.7109375" style="32" bestFit="1" customWidth="1"/>
    <col min="5893" max="5893" width="15.7109375" style="32" customWidth="1"/>
    <col min="5894" max="5894" width="15.7109375" style="32" bestFit="1" customWidth="1"/>
    <col min="5895" max="5895" width="19.7109375" style="32" customWidth="1"/>
    <col min="5896" max="5896" width="15.42578125" style="32" bestFit="1" customWidth="1"/>
    <col min="5897" max="5897" width="9.42578125" style="32" bestFit="1" customWidth="1"/>
    <col min="5898" max="5898" width="15.42578125" style="32" bestFit="1" customWidth="1"/>
    <col min="5899" max="5899" width="9.42578125" style="32" bestFit="1" customWidth="1"/>
    <col min="5900" max="6144" width="9.140625" style="32"/>
    <col min="6145" max="6145" width="57.5703125" style="32" customWidth="1"/>
    <col min="6146" max="6146" width="16.42578125" style="32" customWidth="1"/>
    <col min="6147" max="6148" width="17.7109375" style="32" bestFit="1" customWidth="1"/>
    <col min="6149" max="6149" width="15.7109375" style="32" customWidth="1"/>
    <col min="6150" max="6150" width="15.7109375" style="32" bestFit="1" customWidth="1"/>
    <col min="6151" max="6151" width="19.7109375" style="32" customWidth="1"/>
    <col min="6152" max="6152" width="15.42578125" style="32" bestFit="1" customWidth="1"/>
    <col min="6153" max="6153" width="9.42578125" style="32" bestFit="1" customWidth="1"/>
    <col min="6154" max="6154" width="15.42578125" style="32" bestFit="1" customWidth="1"/>
    <col min="6155" max="6155" width="9.42578125" style="32" bestFit="1" customWidth="1"/>
    <col min="6156" max="6400" width="9.140625" style="32"/>
    <col min="6401" max="6401" width="57.5703125" style="32" customWidth="1"/>
    <col min="6402" max="6402" width="16.42578125" style="32" customWidth="1"/>
    <col min="6403" max="6404" width="17.7109375" style="32" bestFit="1" customWidth="1"/>
    <col min="6405" max="6405" width="15.7109375" style="32" customWidth="1"/>
    <col min="6406" max="6406" width="15.7109375" style="32" bestFit="1" customWidth="1"/>
    <col min="6407" max="6407" width="19.7109375" style="32" customWidth="1"/>
    <col min="6408" max="6408" width="15.42578125" style="32" bestFit="1" customWidth="1"/>
    <col min="6409" max="6409" width="9.42578125" style="32" bestFit="1" customWidth="1"/>
    <col min="6410" max="6410" width="15.42578125" style="32" bestFit="1" customWidth="1"/>
    <col min="6411" max="6411" width="9.42578125" style="32" bestFit="1" customWidth="1"/>
    <col min="6412" max="6656" width="9.140625" style="32"/>
    <col min="6657" max="6657" width="57.5703125" style="32" customWidth="1"/>
    <col min="6658" max="6658" width="16.42578125" style="32" customWidth="1"/>
    <col min="6659" max="6660" width="17.7109375" style="32" bestFit="1" customWidth="1"/>
    <col min="6661" max="6661" width="15.7109375" style="32" customWidth="1"/>
    <col min="6662" max="6662" width="15.7109375" style="32" bestFit="1" customWidth="1"/>
    <col min="6663" max="6663" width="19.7109375" style="32" customWidth="1"/>
    <col min="6664" max="6664" width="15.42578125" style="32" bestFit="1" customWidth="1"/>
    <col min="6665" max="6665" width="9.42578125" style="32" bestFit="1" customWidth="1"/>
    <col min="6666" max="6666" width="15.42578125" style="32" bestFit="1" customWidth="1"/>
    <col min="6667" max="6667" width="9.42578125" style="32" bestFit="1" customWidth="1"/>
    <col min="6668" max="6912" width="9.140625" style="32"/>
    <col min="6913" max="6913" width="57.5703125" style="32" customWidth="1"/>
    <col min="6914" max="6914" width="16.42578125" style="32" customWidth="1"/>
    <col min="6915" max="6916" width="17.7109375" style="32" bestFit="1" customWidth="1"/>
    <col min="6917" max="6917" width="15.7109375" style="32" customWidth="1"/>
    <col min="6918" max="6918" width="15.7109375" style="32" bestFit="1" customWidth="1"/>
    <col min="6919" max="6919" width="19.7109375" style="32" customWidth="1"/>
    <col min="6920" max="6920" width="15.42578125" style="32" bestFit="1" customWidth="1"/>
    <col min="6921" max="6921" width="9.42578125" style="32" bestFit="1" customWidth="1"/>
    <col min="6922" max="6922" width="15.42578125" style="32" bestFit="1" customWidth="1"/>
    <col min="6923" max="6923" width="9.42578125" style="32" bestFit="1" customWidth="1"/>
    <col min="6924" max="7168" width="9.140625" style="32"/>
    <col min="7169" max="7169" width="57.5703125" style="32" customWidth="1"/>
    <col min="7170" max="7170" width="16.42578125" style="32" customWidth="1"/>
    <col min="7171" max="7172" width="17.7109375" style="32" bestFit="1" customWidth="1"/>
    <col min="7173" max="7173" width="15.7109375" style="32" customWidth="1"/>
    <col min="7174" max="7174" width="15.7109375" style="32" bestFit="1" customWidth="1"/>
    <col min="7175" max="7175" width="19.7109375" style="32" customWidth="1"/>
    <col min="7176" max="7176" width="15.42578125" style="32" bestFit="1" customWidth="1"/>
    <col min="7177" max="7177" width="9.42578125" style="32" bestFit="1" customWidth="1"/>
    <col min="7178" max="7178" width="15.42578125" style="32" bestFit="1" customWidth="1"/>
    <col min="7179" max="7179" width="9.42578125" style="32" bestFit="1" customWidth="1"/>
    <col min="7180" max="7424" width="9.140625" style="32"/>
    <col min="7425" max="7425" width="57.5703125" style="32" customWidth="1"/>
    <col min="7426" max="7426" width="16.42578125" style="32" customWidth="1"/>
    <col min="7427" max="7428" width="17.7109375" style="32" bestFit="1" customWidth="1"/>
    <col min="7429" max="7429" width="15.7109375" style="32" customWidth="1"/>
    <col min="7430" max="7430" width="15.7109375" style="32" bestFit="1" customWidth="1"/>
    <col min="7431" max="7431" width="19.7109375" style="32" customWidth="1"/>
    <col min="7432" max="7432" width="15.42578125" style="32" bestFit="1" customWidth="1"/>
    <col min="7433" max="7433" width="9.42578125" style="32" bestFit="1" customWidth="1"/>
    <col min="7434" max="7434" width="15.42578125" style="32" bestFit="1" customWidth="1"/>
    <col min="7435" max="7435" width="9.42578125" style="32" bestFit="1" customWidth="1"/>
    <col min="7436" max="7680" width="9.140625" style="32"/>
    <col min="7681" max="7681" width="57.5703125" style="32" customWidth="1"/>
    <col min="7682" max="7682" width="16.42578125" style="32" customWidth="1"/>
    <col min="7683" max="7684" width="17.7109375" style="32" bestFit="1" customWidth="1"/>
    <col min="7685" max="7685" width="15.7109375" style="32" customWidth="1"/>
    <col min="7686" max="7686" width="15.7109375" style="32" bestFit="1" customWidth="1"/>
    <col min="7687" max="7687" width="19.7109375" style="32" customWidth="1"/>
    <col min="7688" max="7688" width="15.42578125" style="32" bestFit="1" customWidth="1"/>
    <col min="7689" max="7689" width="9.42578125" style="32" bestFit="1" customWidth="1"/>
    <col min="7690" max="7690" width="15.42578125" style="32" bestFit="1" customWidth="1"/>
    <col min="7691" max="7691" width="9.42578125" style="32" bestFit="1" customWidth="1"/>
    <col min="7692" max="7936" width="9.140625" style="32"/>
    <col min="7937" max="7937" width="57.5703125" style="32" customWidth="1"/>
    <col min="7938" max="7938" width="16.42578125" style="32" customWidth="1"/>
    <col min="7939" max="7940" width="17.7109375" style="32" bestFit="1" customWidth="1"/>
    <col min="7941" max="7941" width="15.7109375" style="32" customWidth="1"/>
    <col min="7942" max="7942" width="15.7109375" style="32" bestFit="1" customWidth="1"/>
    <col min="7943" max="7943" width="19.7109375" style="32" customWidth="1"/>
    <col min="7944" max="7944" width="15.42578125" style="32" bestFit="1" customWidth="1"/>
    <col min="7945" max="7945" width="9.42578125" style="32" bestFit="1" customWidth="1"/>
    <col min="7946" max="7946" width="15.42578125" style="32" bestFit="1" customWidth="1"/>
    <col min="7947" max="7947" width="9.42578125" style="32" bestFit="1" customWidth="1"/>
    <col min="7948" max="8192" width="9.140625" style="32"/>
    <col min="8193" max="8193" width="57.5703125" style="32" customWidth="1"/>
    <col min="8194" max="8194" width="16.42578125" style="32" customWidth="1"/>
    <col min="8195" max="8196" width="17.7109375" style="32" bestFit="1" customWidth="1"/>
    <col min="8197" max="8197" width="15.7109375" style="32" customWidth="1"/>
    <col min="8198" max="8198" width="15.7109375" style="32" bestFit="1" customWidth="1"/>
    <col min="8199" max="8199" width="19.7109375" style="32" customWidth="1"/>
    <col min="8200" max="8200" width="15.42578125" style="32" bestFit="1" customWidth="1"/>
    <col min="8201" max="8201" width="9.42578125" style="32" bestFit="1" customWidth="1"/>
    <col min="8202" max="8202" width="15.42578125" style="32" bestFit="1" customWidth="1"/>
    <col min="8203" max="8203" width="9.42578125" style="32" bestFit="1" customWidth="1"/>
    <col min="8204" max="8448" width="9.140625" style="32"/>
    <col min="8449" max="8449" width="57.5703125" style="32" customWidth="1"/>
    <col min="8450" max="8450" width="16.42578125" style="32" customWidth="1"/>
    <col min="8451" max="8452" width="17.7109375" style="32" bestFit="1" customWidth="1"/>
    <col min="8453" max="8453" width="15.7109375" style="32" customWidth="1"/>
    <col min="8454" max="8454" width="15.7109375" style="32" bestFit="1" customWidth="1"/>
    <col min="8455" max="8455" width="19.7109375" style="32" customWidth="1"/>
    <col min="8456" max="8456" width="15.42578125" style="32" bestFit="1" customWidth="1"/>
    <col min="8457" max="8457" width="9.42578125" style="32" bestFit="1" customWidth="1"/>
    <col min="8458" max="8458" width="15.42578125" style="32" bestFit="1" customWidth="1"/>
    <col min="8459" max="8459" width="9.42578125" style="32" bestFit="1" customWidth="1"/>
    <col min="8460" max="8704" width="9.140625" style="32"/>
    <col min="8705" max="8705" width="57.5703125" style="32" customWidth="1"/>
    <col min="8706" max="8706" width="16.42578125" style="32" customWidth="1"/>
    <col min="8707" max="8708" width="17.7109375" style="32" bestFit="1" customWidth="1"/>
    <col min="8709" max="8709" width="15.7109375" style="32" customWidth="1"/>
    <col min="8710" max="8710" width="15.7109375" style="32" bestFit="1" customWidth="1"/>
    <col min="8711" max="8711" width="19.7109375" style="32" customWidth="1"/>
    <col min="8712" max="8712" width="15.42578125" style="32" bestFit="1" customWidth="1"/>
    <col min="8713" max="8713" width="9.42578125" style="32" bestFit="1" customWidth="1"/>
    <col min="8714" max="8714" width="15.42578125" style="32" bestFit="1" customWidth="1"/>
    <col min="8715" max="8715" width="9.42578125" style="32" bestFit="1" customWidth="1"/>
    <col min="8716" max="8960" width="9.140625" style="32"/>
    <col min="8961" max="8961" width="57.5703125" style="32" customWidth="1"/>
    <col min="8962" max="8962" width="16.42578125" style="32" customWidth="1"/>
    <col min="8963" max="8964" width="17.7109375" style="32" bestFit="1" customWidth="1"/>
    <col min="8965" max="8965" width="15.7109375" style="32" customWidth="1"/>
    <col min="8966" max="8966" width="15.7109375" style="32" bestFit="1" customWidth="1"/>
    <col min="8967" max="8967" width="19.7109375" style="32" customWidth="1"/>
    <col min="8968" max="8968" width="15.42578125" style="32" bestFit="1" customWidth="1"/>
    <col min="8969" max="8969" width="9.42578125" style="32" bestFit="1" customWidth="1"/>
    <col min="8970" max="8970" width="15.42578125" style="32" bestFit="1" customWidth="1"/>
    <col min="8971" max="8971" width="9.42578125" style="32" bestFit="1" customWidth="1"/>
    <col min="8972" max="9216" width="9.140625" style="32"/>
    <col min="9217" max="9217" width="57.5703125" style="32" customWidth="1"/>
    <col min="9218" max="9218" width="16.42578125" style="32" customWidth="1"/>
    <col min="9219" max="9220" width="17.7109375" style="32" bestFit="1" customWidth="1"/>
    <col min="9221" max="9221" width="15.7109375" style="32" customWidth="1"/>
    <col min="9222" max="9222" width="15.7109375" style="32" bestFit="1" customWidth="1"/>
    <col min="9223" max="9223" width="19.7109375" style="32" customWidth="1"/>
    <col min="9224" max="9224" width="15.42578125" style="32" bestFit="1" customWidth="1"/>
    <col min="9225" max="9225" width="9.42578125" style="32" bestFit="1" customWidth="1"/>
    <col min="9226" max="9226" width="15.42578125" style="32" bestFit="1" customWidth="1"/>
    <col min="9227" max="9227" width="9.42578125" style="32" bestFit="1" customWidth="1"/>
    <col min="9228" max="9472" width="9.140625" style="32"/>
    <col min="9473" max="9473" width="57.5703125" style="32" customWidth="1"/>
    <col min="9474" max="9474" width="16.42578125" style="32" customWidth="1"/>
    <col min="9475" max="9476" width="17.7109375" style="32" bestFit="1" customWidth="1"/>
    <col min="9477" max="9477" width="15.7109375" style="32" customWidth="1"/>
    <col min="9478" max="9478" width="15.7109375" style="32" bestFit="1" customWidth="1"/>
    <col min="9479" max="9479" width="19.7109375" style="32" customWidth="1"/>
    <col min="9480" max="9480" width="15.42578125" style="32" bestFit="1" customWidth="1"/>
    <col min="9481" max="9481" width="9.42578125" style="32" bestFit="1" customWidth="1"/>
    <col min="9482" max="9482" width="15.42578125" style="32" bestFit="1" customWidth="1"/>
    <col min="9483" max="9483" width="9.42578125" style="32" bestFit="1" customWidth="1"/>
    <col min="9484" max="9728" width="9.140625" style="32"/>
    <col min="9729" max="9729" width="57.5703125" style="32" customWidth="1"/>
    <col min="9730" max="9730" width="16.42578125" style="32" customWidth="1"/>
    <col min="9731" max="9732" width="17.7109375" style="32" bestFit="1" customWidth="1"/>
    <col min="9733" max="9733" width="15.7109375" style="32" customWidth="1"/>
    <col min="9734" max="9734" width="15.7109375" style="32" bestFit="1" customWidth="1"/>
    <col min="9735" max="9735" width="19.7109375" style="32" customWidth="1"/>
    <col min="9736" max="9736" width="15.42578125" style="32" bestFit="1" customWidth="1"/>
    <col min="9737" max="9737" width="9.42578125" style="32" bestFit="1" customWidth="1"/>
    <col min="9738" max="9738" width="15.42578125" style="32" bestFit="1" customWidth="1"/>
    <col min="9739" max="9739" width="9.42578125" style="32" bestFit="1" customWidth="1"/>
    <col min="9740" max="9984" width="9.140625" style="32"/>
    <col min="9985" max="9985" width="57.5703125" style="32" customWidth="1"/>
    <col min="9986" max="9986" width="16.42578125" style="32" customWidth="1"/>
    <col min="9987" max="9988" width="17.7109375" style="32" bestFit="1" customWidth="1"/>
    <col min="9989" max="9989" width="15.7109375" style="32" customWidth="1"/>
    <col min="9990" max="9990" width="15.7109375" style="32" bestFit="1" customWidth="1"/>
    <col min="9991" max="9991" width="19.7109375" style="32" customWidth="1"/>
    <col min="9992" max="9992" width="15.42578125" style="32" bestFit="1" customWidth="1"/>
    <col min="9993" max="9993" width="9.42578125" style="32" bestFit="1" customWidth="1"/>
    <col min="9994" max="9994" width="15.42578125" style="32" bestFit="1" customWidth="1"/>
    <col min="9995" max="9995" width="9.42578125" style="32" bestFit="1" customWidth="1"/>
    <col min="9996" max="10240" width="9.140625" style="32"/>
    <col min="10241" max="10241" width="57.5703125" style="32" customWidth="1"/>
    <col min="10242" max="10242" width="16.42578125" style="32" customWidth="1"/>
    <col min="10243" max="10244" width="17.7109375" style="32" bestFit="1" customWidth="1"/>
    <col min="10245" max="10245" width="15.7109375" style="32" customWidth="1"/>
    <col min="10246" max="10246" width="15.7109375" style="32" bestFit="1" customWidth="1"/>
    <col min="10247" max="10247" width="19.7109375" style="32" customWidth="1"/>
    <col min="10248" max="10248" width="15.42578125" style="32" bestFit="1" customWidth="1"/>
    <col min="10249" max="10249" width="9.42578125" style="32" bestFit="1" customWidth="1"/>
    <col min="10250" max="10250" width="15.42578125" style="32" bestFit="1" customWidth="1"/>
    <col min="10251" max="10251" width="9.42578125" style="32" bestFit="1" customWidth="1"/>
    <col min="10252" max="10496" width="9.140625" style="32"/>
    <col min="10497" max="10497" width="57.5703125" style="32" customWidth="1"/>
    <col min="10498" max="10498" width="16.42578125" style="32" customWidth="1"/>
    <col min="10499" max="10500" width="17.7109375" style="32" bestFit="1" customWidth="1"/>
    <col min="10501" max="10501" width="15.7109375" style="32" customWidth="1"/>
    <col min="10502" max="10502" width="15.7109375" style="32" bestFit="1" customWidth="1"/>
    <col min="10503" max="10503" width="19.7109375" style="32" customWidth="1"/>
    <col min="10504" max="10504" width="15.42578125" style="32" bestFit="1" customWidth="1"/>
    <col min="10505" max="10505" width="9.42578125" style="32" bestFit="1" customWidth="1"/>
    <col min="10506" max="10506" width="15.42578125" style="32" bestFit="1" customWidth="1"/>
    <col min="10507" max="10507" width="9.42578125" style="32" bestFit="1" customWidth="1"/>
    <col min="10508" max="10752" width="9.140625" style="32"/>
    <col min="10753" max="10753" width="57.5703125" style="32" customWidth="1"/>
    <col min="10754" max="10754" width="16.42578125" style="32" customWidth="1"/>
    <col min="10755" max="10756" width="17.7109375" style="32" bestFit="1" customWidth="1"/>
    <col min="10757" max="10757" width="15.7109375" style="32" customWidth="1"/>
    <col min="10758" max="10758" width="15.7109375" style="32" bestFit="1" customWidth="1"/>
    <col min="10759" max="10759" width="19.7109375" style="32" customWidth="1"/>
    <col min="10760" max="10760" width="15.42578125" style="32" bestFit="1" customWidth="1"/>
    <col min="10761" max="10761" width="9.42578125" style="32" bestFit="1" customWidth="1"/>
    <col min="10762" max="10762" width="15.42578125" style="32" bestFit="1" customWidth="1"/>
    <col min="10763" max="10763" width="9.42578125" style="32" bestFit="1" customWidth="1"/>
    <col min="10764" max="11008" width="9.140625" style="32"/>
    <col min="11009" max="11009" width="57.5703125" style="32" customWidth="1"/>
    <col min="11010" max="11010" width="16.42578125" style="32" customWidth="1"/>
    <col min="11011" max="11012" width="17.7109375" style="32" bestFit="1" customWidth="1"/>
    <col min="11013" max="11013" width="15.7109375" style="32" customWidth="1"/>
    <col min="11014" max="11014" width="15.7109375" style="32" bestFit="1" customWidth="1"/>
    <col min="11015" max="11015" width="19.7109375" style="32" customWidth="1"/>
    <col min="11016" max="11016" width="15.42578125" style="32" bestFit="1" customWidth="1"/>
    <col min="11017" max="11017" width="9.42578125" style="32" bestFit="1" customWidth="1"/>
    <col min="11018" max="11018" width="15.42578125" style="32" bestFit="1" customWidth="1"/>
    <col min="11019" max="11019" width="9.42578125" style="32" bestFit="1" customWidth="1"/>
    <col min="11020" max="11264" width="9.140625" style="32"/>
    <col min="11265" max="11265" width="57.5703125" style="32" customWidth="1"/>
    <col min="11266" max="11266" width="16.42578125" style="32" customWidth="1"/>
    <col min="11267" max="11268" width="17.7109375" style="32" bestFit="1" customWidth="1"/>
    <col min="11269" max="11269" width="15.7109375" style="32" customWidth="1"/>
    <col min="11270" max="11270" width="15.7109375" style="32" bestFit="1" customWidth="1"/>
    <col min="11271" max="11271" width="19.7109375" style="32" customWidth="1"/>
    <col min="11272" max="11272" width="15.42578125" style="32" bestFit="1" customWidth="1"/>
    <col min="11273" max="11273" width="9.42578125" style="32" bestFit="1" customWidth="1"/>
    <col min="11274" max="11274" width="15.42578125" style="32" bestFit="1" customWidth="1"/>
    <col min="11275" max="11275" width="9.42578125" style="32" bestFit="1" customWidth="1"/>
    <col min="11276" max="11520" width="9.140625" style="32"/>
    <col min="11521" max="11521" width="57.5703125" style="32" customWidth="1"/>
    <col min="11522" max="11522" width="16.42578125" style="32" customWidth="1"/>
    <col min="11523" max="11524" width="17.7109375" style="32" bestFit="1" customWidth="1"/>
    <col min="11525" max="11525" width="15.7109375" style="32" customWidth="1"/>
    <col min="11526" max="11526" width="15.7109375" style="32" bestFit="1" customWidth="1"/>
    <col min="11527" max="11527" width="19.7109375" style="32" customWidth="1"/>
    <col min="11528" max="11528" width="15.42578125" style="32" bestFit="1" customWidth="1"/>
    <col min="11529" max="11529" width="9.42578125" style="32" bestFit="1" customWidth="1"/>
    <col min="11530" max="11530" width="15.42578125" style="32" bestFit="1" customWidth="1"/>
    <col min="11531" max="11531" width="9.42578125" style="32" bestFit="1" customWidth="1"/>
    <col min="11532" max="11776" width="9.140625" style="32"/>
    <col min="11777" max="11777" width="57.5703125" style="32" customWidth="1"/>
    <col min="11778" max="11778" width="16.42578125" style="32" customWidth="1"/>
    <col min="11779" max="11780" width="17.7109375" style="32" bestFit="1" customWidth="1"/>
    <col min="11781" max="11781" width="15.7109375" style="32" customWidth="1"/>
    <col min="11782" max="11782" width="15.7109375" style="32" bestFit="1" customWidth="1"/>
    <col min="11783" max="11783" width="19.7109375" style="32" customWidth="1"/>
    <col min="11784" max="11784" width="15.42578125" style="32" bestFit="1" customWidth="1"/>
    <col min="11785" max="11785" width="9.42578125" style="32" bestFit="1" customWidth="1"/>
    <col min="11786" max="11786" width="15.42578125" style="32" bestFit="1" customWidth="1"/>
    <col min="11787" max="11787" width="9.42578125" style="32" bestFit="1" customWidth="1"/>
    <col min="11788" max="12032" width="9.140625" style="32"/>
    <col min="12033" max="12033" width="57.5703125" style="32" customWidth="1"/>
    <col min="12034" max="12034" width="16.42578125" style="32" customWidth="1"/>
    <col min="12035" max="12036" width="17.7109375" style="32" bestFit="1" customWidth="1"/>
    <col min="12037" max="12037" width="15.7109375" style="32" customWidth="1"/>
    <col min="12038" max="12038" width="15.7109375" style="32" bestFit="1" customWidth="1"/>
    <col min="12039" max="12039" width="19.7109375" style="32" customWidth="1"/>
    <col min="12040" max="12040" width="15.42578125" style="32" bestFit="1" customWidth="1"/>
    <col min="12041" max="12041" width="9.42578125" style="32" bestFit="1" customWidth="1"/>
    <col min="12042" max="12042" width="15.42578125" style="32" bestFit="1" customWidth="1"/>
    <col min="12043" max="12043" width="9.42578125" style="32" bestFit="1" customWidth="1"/>
    <col min="12044" max="12288" width="9.140625" style="32"/>
    <col min="12289" max="12289" width="57.5703125" style="32" customWidth="1"/>
    <col min="12290" max="12290" width="16.42578125" style="32" customWidth="1"/>
    <col min="12291" max="12292" width="17.7109375" style="32" bestFit="1" customWidth="1"/>
    <col min="12293" max="12293" width="15.7109375" style="32" customWidth="1"/>
    <col min="12294" max="12294" width="15.7109375" style="32" bestFit="1" customWidth="1"/>
    <col min="12295" max="12295" width="19.7109375" style="32" customWidth="1"/>
    <col min="12296" max="12296" width="15.42578125" style="32" bestFit="1" customWidth="1"/>
    <col min="12297" max="12297" width="9.42578125" style="32" bestFit="1" customWidth="1"/>
    <col min="12298" max="12298" width="15.42578125" style="32" bestFit="1" customWidth="1"/>
    <col min="12299" max="12299" width="9.42578125" style="32" bestFit="1" customWidth="1"/>
    <col min="12300" max="12544" width="9.140625" style="32"/>
    <col min="12545" max="12545" width="57.5703125" style="32" customWidth="1"/>
    <col min="12546" max="12546" width="16.42578125" style="32" customWidth="1"/>
    <col min="12547" max="12548" width="17.7109375" style="32" bestFit="1" customWidth="1"/>
    <col min="12549" max="12549" width="15.7109375" style="32" customWidth="1"/>
    <col min="12550" max="12550" width="15.7109375" style="32" bestFit="1" customWidth="1"/>
    <col min="12551" max="12551" width="19.7109375" style="32" customWidth="1"/>
    <col min="12552" max="12552" width="15.42578125" style="32" bestFit="1" customWidth="1"/>
    <col min="12553" max="12553" width="9.42578125" style="32" bestFit="1" customWidth="1"/>
    <col min="12554" max="12554" width="15.42578125" style="32" bestFit="1" customWidth="1"/>
    <col min="12555" max="12555" width="9.42578125" style="32" bestFit="1" customWidth="1"/>
    <col min="12556" max="12800" width="9.140625" style="32"/>
    <col min="12801" max="12801" width="57.5703125" style="32" customWidth="1"/>
    <col min="12802" max="12802" width="16.42578125" style="32" customWidth="1"/>
    <col min="12803" max="12804" width="17.7109375" style="32" bestFit="1" customWidth="1"/>
    <col min="12805" max="12805" width="15.7109375" style="32" customWidth="1"/>
    <col min="12806" max="12806" width="15.7109375" style="32" bestFit="1" customWidth="1"/>
    <col min="12807" max="12807" width="19.7109375" style="32" customWidth="1"/>
    <col min="12808" max="12808" width="15.42578125" style="32" bestFit="1" customWidth="1"/>
    <col min="12809" max="12809" width="9.42578125" style="32" bestFit="1" customWidth="1"/>
    <col min="12810" max="12810" width="15.42578125" style="32" bestFit="1" customWidth="1"/>
    <col min="12811" max="12811" width="9.42578125" style="32" bestFit="1" customWidth="1"/>
    <col min="12812" max="13056" width="9.140625" style="32"/>
    <col min="13057" max="13057" width="57.5703125" style="32" customWidth="1"/>
    <col min="13058" max="13058" width="16.42578125" style="32" customWidth="1"/>
    <col min="13059" max="13060" width="17.7109375" style="32" bestFit="1" customWidth="1"/>
    <col min="13061" max="13061" width="15.7109375" style="32" customWidth="1"/>
    <col min="13062" max="13062" width="15.7109375" style="32" bestFit="1" customWidth="1"/>
    <col min="13063" max="13063" width="19.7109375" style="32" customWidth="1"/>
    <col min="13064" max="13064" width="15.42578125" style="32" bestFit="1" customWidth="1"/>
    <col min="13065" max="13065" width="9.42578125" style="32" bestFit="1" customWidth="1"/>
    <col min="13066" max="13066" width="15.42578125" style="32" bestFit="1" customWidth="1"/>
    <col min="13067" max="13067" width="9.42578125" style="32" bestFit="1" customWidth="1"/>
    <col min="13068" max="13312" width="9.140625" style="32"/>
    <col min="13313" max="13313" width="57.5703125" style="32" customWidth="1"/>
    <col min="13314" max="13314" width="16.42578125" style="32" customWidth="1"/>
    <col min="13315" max="13316" width="17.7109375" style="32" bestFit="1" customWidth="1"/>
    <col min="13317" max="13317" width="15.7109375" style="32" customWidth="1"/>
    <col min="13318" max="13318" width="15.7109375" style="32" bestFit="1" customWidth="1"/>
    <col min="13319" max="13319" width="19.7109375" style="32" customWidth="1"/>
    <col min="13320" max="13320" width="15.42578125" style="32" bestFit="1" customWidth="1"/>
    <col min="13321" max="13321" width="9.42578125" style="32" bestFit="1" customWidth="1"/>
    <col min="13322" max="13322" width="15.42578125" style="32" bestFit="1" customWidth="1"/>
    <col min="13323" max="13323" width="9.42578125" style="32" bestFit="1" customWidth="1"/>
    <col min="13324" max="13568" width="9.140625" style="32"/>
    <col min="13569" max="13569" width="57.5703125" style="32" customWidth="1"/>
    <col min="13570" max="13570" width="16.42578125" style="32" customWidth="1"/>
    <col min="13571" max="13572" width="17.7109375" style="32" bestFit="1" customWidth="1"/>
    <col min="13573" max="13573" width="15.7109375" style="32" customWidth="1"/>
    <col min="13574" max="13574" width="15.7109375" style="32" bestFit="1" customWidth="1"/>
    <col min="13575" max="13575" width="19.7109375" style="32" customWidth="1"/>
    <col min="13576" max="13576" width="15.42578125" style="32" bestFit="1" customWidth="1"/>
    <col min="13577" max="13577" width="9.42578125" style="32" bestFit="1" customWidth="1"/>
    <col min="13578" max="13578" width="15.42578125" style="32" bestFit="1" customWidth="1"/>
    <col min="13579" max="13579" width="9.42578125" style="32" bestFit="1" customWidth="1"/>
    <col min="13580" max="13824" width="9.140625" style="32"/>
    <col min="13825" max="13825" width="57.5703125" style="32" customWidth="1"/>
    <col min="13826" max="13826" width="16.42578125" style="32" customWidth="1"/>
    <col min="13827" max="13828" width="17.7109375" style="32" bestFit="1" customWidth="1"/>
    <col min="13829" max="13829" width="15.7109375" style="32" customWidth="1"/>
    <col min="13830" max="13830" width="15.7109375" style="32" bestFit="1" customWidth="1"/>
    <col min="13831" max="13831" width="19.7109375" style="32" customWidth="1"/>
    <col min="13832" max="13832" width="15.42578125" style="32" bestFit="1" customWidth="1"/>
    <col min="13833" max="13833" width="9.42578125" style="32" bestFit="1" customWidth="1"/>
    <col min="13834" max="13834" width="15.42578125" style="32" bestFit="1" customWidth="1"/>
    <col min="13835" max="13835" width="9.42578125" style="32" bestFit="1" customWidth="1"/>
    <col min="13836" max="14080" width="9.140625" style="32"/>
    <col min="14081" max="14081" width="57.5703125" style="32" customWidth="1"/>
    <col min="14082" max="14082" width="16.42578125" style="32" customWidth="1"/>
    <col min="14083" max="14084" width="17.7109375" style="32" bestFit="1" customWidth="1"/>
    <col min="14085" max="14085" width="15.7109375" style="32" customWidth="1"/>
    <col min="14086" max="14086" width="15.7109375" style="32" bestFit="1" customWidth="1"/>
    <col min="14087" max="14087" width="19.7109375" style="32" customWidth="1"/>
    <col min="14088" max="14088" width="15.42578125" style="32" bestFit="1" customWidth="1"/>
    <col min="14089" max="14089" width="9.42578125" style="32" bestFit="1" customWidth="1"/>
    <col min="14090" max="14090" width="15.42578125" style="32" bestFit="1" customWidth="1"/>
    <col min="14091" max="14091" width="9.42578125" style="32" bestFit="1" customWidth="1"/>
    <col min="14092" max="14336" width="9.140625" style="32"/>
    <col min="14337" max="14337" width="57.5703125" style="32" customWidth="1"/>
    <col min="14338" max="14338" width="16.42578125" style="32" customWidth="1"/>
    <col min="14339" max="14340" width="17.7109375" style="32" bestFit="1" customWidth="1"/>
    <col min="14341" max="14341" width="15.7109375" style="32" customWidth="1"/>
    <col min="14342" max="14342" width="15.7109375" style="32" bestFit="1" customWidth="1"/>
    <col min="14343" max="14343" width="19.7109375" style="32" customWidth="1"/>
    <col min="14344" max="14344" width="15.42578125" style="32" bestFit="1" customWidth="1"/>
    <col min="14345" max="14345" width="9.42578125" style="32" bestFit="1" customWidth="1"/>
    <col min="14346" max="14346" width="15.42578125" style="32" bestFit="1" customWidth="1"/>
    <col min="14347" max="14347" width="9.42578125" style="32" bestFit="1" customWidth="1"/>
    <col min="14348" max="14592" width="9.140625" style="32"/>
    <col min="14593" max="14593" width="57.5703125" style="32" customWidth="1"/>
    <col min="14594" max="14594" width="16.42578125" style="32" customWidth="1"/>
    <col min="14595" max="14596" width="17.7109375" style="32" bestFit="1" customWidth="1"/>
    <col min="14597" max="14597" width="15.7109375" style="32" customWidth="1"/>
    <col min="14598" max="14598" width="15.7109375" style="32" bestFit="1" customWidth="1"/>
    <col min="14599" max="14599" width="19.7109375" style="32" customWidth="1"/>
    <col min="14600" max="14600" width="15.42578125" style="32" bestFit="1" customWidth="1"/>
    <col min="14601" max="14601" width="9.42578125" style="32" bestFit="1" customWidth="1"/>
    <col min="14602" max="14602" width="15.42578125" style="32" bestFit="1" customWidth="1"/>
    <col min="14603" max="14603" width="9.42578125" style="32" bestFit="1" customWidth="1"/>
    <col min="14604" max="14848" width="9.140625" style="32"/>
    <col min="14849" max="14849" width="57.5703125" style="32" customWidth="1"/>
    <col min="14850" max="14850" width="16.42578125" style="32" customWidth="1"/>
    <col min="14851" max="14852" width="17.7109375" style="32" bestFit="1" customWidth="1"/>
    <col min="14853" max="14853" width="15.7109375" style="32" customWidth="1"/>
    <col min="14854" max="14854" width="15.7109375" style="32" bestFit="1" customWidth="1"/>
    <col min="14855" max="14855" width="19.7109375" style="32" customWidth="1"/>
    <col min="14856" max="14856" width="15.42578125" style="32" bestFit="1" customWidth="1"/>
    <col min="14857" max="14857" width="9.42578125" style="32" bestFit="1" customWidth="1"/>
    <col min="14858" max="14858" width="15.42578125" style="32" bestFit="1" customWidth="1"/>
    <col min="14859" max="14859" width="9.42578125" style="32" bestFit="1" customWidth="1"/>
    <col min="14860" max="15104" width="9.140625" style="32"/>
    <col min="15105" max="15105" width="57.5703125" style="32" customWidth="1"/>
    <col min="15106" max="15106" width="16.42578125" style="32" customWidth="1"/>
    <col min="15107" max="15108" width="17.7109375" style="32" bestFit="1" customWidth="1"/>
    <col min="15109" max="15109" width="15.7109375" style="32" customWidth="1"/>
    <col min="15110" max="15110" width="15.7109375" style="32" bestFit="1" customWidth="1"/>
    <col min="15111" max="15111" width="19.7109375" style="32" customWidth="1"/>
    <col min="15112" max="15112" width="15.42578125" style="32" bestFit="1" customWidth="1"/>
    <col min="15113" max="15113" width="9.42578125" style="32" bestFit="1" customWidth="1"/>
    <col min="15114" max="15114" width="15.42578125" style="32" bestFit="1" customWidth="1"/>
    <col min="15115" max="15115" width="9.42578125" style="32" bestFit="1" customWidth="1"/>
    <col min="15116" max="15360" width="9.140625" style="32"/>
    <col min="15361" max="15361" width="57.5703125" style="32" customWidth="1"/>
    <col min="15362" max="15362" width="16.42578125" style="32" customWidth="1"/>
    <col min="15363" max="15364" width="17.7109375" style="32" bestFit="1" customWidth="1"/>
    <col min="15365" max="15365" width="15.7109375" style="32" customWidth="1"/>
    <col min="15366" max="15366" width="15.7109375" style="32" bestFit="1" customWidth="1"/>
    <col min="15367" max="15367" width="19.7109375" style="32" customWidth="1"/>
    <col min="15368" max="15368" width="15.42578125" style="32" bestFit="1" customWidth="1"/>
    <col min="15369" max="15369" width="9.42578125" style="32" bestFit="1" customWidth="1"/>
    <col min="15370" max="15370" width="15.42578125" style="32" bestFit="1" customWidth="1"/>
    <col min="15371" max="15371" width="9.42578125" style="32" bestFit="1" customWidth="1"/>
    <col min="15372" max="15616" width="9.140625" style="32"/>
    <col min="15617" max="15617" width="57.5703125" style="32" customWidth="1"/>
    <col min="15618" max="15618" width="16.42578125" style="32" customWidth="1"/>
    <col min="15619" max="15620" width="17.7109375" style="32" bestFit="1" customWidth="1"/>
    <col min="15621" max="15621" width="15.7109375" style="32" customWidth="1"/>
    <col min="15622" max="15622" width="15.7109375" style="32" bestFit="1" customWidth="1"/>
    <col min="15623" max="15623" width="19.7109375" style="32" customWidth="1"/>
    <col min="15624" max="15624" width="15.42578125" style="32" bestFit="1" customWidth="1"/>
    <col min="15625" max="15625" width="9.42578125" style="32" bestFit="1" customWidth="1"/>
    <col min="15626" max="15626" width="15.42578125" style="32" bestFit="1" customWidth="1"/>
    <col min="15627" max="15627" width="9.42578125" style="32" bestFit="1" customWidth="1"/>
    <col min="15628" max="15872" width="9.140625" style="32"/>
    <col min="15873" max="15873" width="57.5703125" style="32" customWidth="1"/>
    <col min="15874" max="15874" width="16.42578125" style="32" customWidth="1"/>
    <col min="15875" max="15876" width="17.7109375" style="32" bestFit="1" customWidth="1"/>
    <col min="15877" max="15877" width="15.7109375" style="32" customWidth="1"/>
    <col min="15878" max="15878" width="15.7109375" style="32" bestFit="1" customWidth="1"/>
    <col min="15879" max="15879" width="19.7109375" style="32" customWidth="1"/>
    <col min="15880" max="15880" width="15.42578125" style="32" bestFit="1" customWidth="1"/>
    <col min="15881" max="15881" width="9.42578125" style="32" bestFit="1" customWidth="1"/>
    <col min="15882" max="15882" width="15.42578125" style="32" bestFit="1" customWidth="1"/>
    <col min="15883" max="15883" width="9.42578125" style="32" bestFit="1" customWidth="1"/>
    <col min="15884" max="16128" width="9.140625" style="32"/>
    <col min="16129" max="16129" width="57.5703125" style="32" customWidth="1"/>
    <col min="16130" max="16130" width="16.42578125" style="32" customWidth="1"/>
    <col min="16131" max="16132" width="17.7109375" style="32" bestFit="1" customWidth="1"/>
    <col min="16133" max="16133" width="15.7109375" style="32" customWidth="1"/>
    <col min="16134" max="16134" width="15.7109375" style="32" bestFit="1" customWidth="1"/>
    <col min="16135" max="16135" width="19.7109375" style="32" customWidth="1"/>
    <col min="16136" max="16136" width="15.42578125" style="32" bestFit="1" customWidth="1"/>
    <col min="16137" max="16137" width="9.42578125" style="32" bestFit="1" customWidth="1"/>
    <col min="16138" max="16138" width="15.42578125" style="32" bestFit="1" customWidth="1"/>
    <col min="16139" max="16139" width="9.42578125" style="32" bestFit="1" customWidth="1"/>
    <col min="16140" max="16384" width="9.140625" style="32"/>
  </cols>
  <sheetData>
    <row r="1" spans="1:15" ht="18" x14ac:dyDescent="0.2">
      <c r="A1" s="3"/>
      <c r="B1" s="3"/>
      <c r="C1" s="3"/>
      <c r="D1" s="3"/>
      <c r="E1" s="3"/>
      <c r="F1" s="3"/>
      <c r="G1" s="3"/>
      <c r="H1" s="33"/>
      <c r="I1" s="33"/>
      <c r="J1" s="33"/>
    </row>
    <row r="2" spans="1:15" ht="15.75" customHeight="1" x14ac:dyDescent="0.2">
      <c r="A2" s="122" t="s">
        <v>110</v>
      </c>
      <c r="B2" s="122"/>
      <c r="C2" s="122"/>
      <c r="D2" s="122"/>
      <c r="E2" s="122"/>
      <c r="F2" s="122"/>
      <c r="G2" s="122"/>
      <c r="H2" s="71"/>
      <c r="I2" s="71"/>
      <c r="J2" s="71"/>
    </row>
    <row r="3" spans="1:15" ht="18" x14ac:dyDescent="0.2">
      <c r="A3" s="3"/>
      <c r="B3" s="3"/>
      <c r="C3" s="3"/>
      <c r="D3" s="3"/>
      <c r="E3" s="3"/>
      <c r="F3" s="3"/>
      <c r="G3" s="3"/>
      <c r="H3" s="33"/>
      <c r="I3" s="33"/>
      <c r="J3" s="33"/>
    </row>
    <row r="4" spans="1:15" s="36" customFormat="1" ht="57" x14ac:dyDescent="0.25">
      <c r="A4" s="34" t="s">
        <v>3</v>
      </c>
      <c r="B4" s="35" t="str">
        <f t="shared" ref="B4:G4" si="0">UPPER(B8)</f>
        <v>OSTVARENJE/IZVRŠENJE 
01.2023. - 06.2023.</v>
      </c>
      <c r="C4" s="35" t="str">
        <f t="shared" si="0"/>
        <v>IZVORNI PLAN ILI REBALANS 
2024.</v>
      </c>
      <c r="D4" s="35" t="str">
        <f t="shared" si="0"/>
        <v>TEKUĆI PLAN 
2024.</v>
      </c>
      <c r="E4" s="35" t="str">
        <f t="shared" si="0"/>
        <v>OSTVARENJE/IZVRŠENJE 
01.2024. - 06.2024.</v>
      </c>
      <c r="F4" s="35" t="str">
        <f t="shared" si="0"/>
        <v>INDEKS
(5)/(2)</v>
      </c>
      <c r="G4" s="35" t="str">
        <f t="shared" si="0"/>
        <v>INDEKS
(5)/(4)</v>
      </c>
    </row>
    <row r="5" spans="1:15" s="40" customFormat="1" ht="12.75" customHeight="1" x14ac:dyDescent="0.2">
      <c r="A5" s="37">
        <v>1</v>
      </c>
      <c r="B5" s="38">
        <v>2</v>
      </c>
      <c r="C5" s="38">
        <v>3</v>
      </c>
      <c r="D5" s="38">
        <v>4.3333333333333304</v>
      </c>
      <c r="E5" s="38">
        <v>5.0833333333333304</v>
      </c>
      <c r="F5" s="38">
        <v>6</v>
      </c>
      <c r="G5" s="38">
        <v>7</v>
      </c>
      <c r="H5" s="39"/>
      <c r="I5" s="39"/>
      <c r="J5" s="39"/>
      <c r="K5" s="39"/>
    </row>
    <row r="6" spans="1:15" hidden="1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5" hidden="1" x14ac:dyDescent="0.2">
      <c r="A7" s="39"/>
      <c r="B7" s="39"/>
      <c r="C7" s="39"/>
      <c r="D7" s="39"/>
      <c r="E7" s="39"/>
      <c r="F7" s="39"/>
      <c r="G7" s="39"/>
    </row>
    <row r="8" spans="1:15" ht="51" hidden="1" x14ac:dyDescent="0.2">
      <c r="A8" s="72" t="s">
        <v>23</v>
      </c>
      <c r="B8" s="44" t="s">
        <v>24</v>
      </c>
      <c r="C8" s="44" t="s">
        <v>25</v>
      </c>
      <c r="D8" s="44" t="s">
        <v>26</v>
      </c>
      <c r="E8" s="44" t="s">
        <v>27</v>
      </c>
      <c r="F8" s="44" t="s">
        <v>28</v>
      </c>
      <c r="G8" s="44" t="s">
        <v>29</v>
      </c>
      <c r="H8" s="58"/>
      <c r="I8" s="59"/>
      <c r="J8" s="59"/>
      <c r="K8" s="59"/>
      <c r="L8" s="59"/>
      <c r="M8" s="59"/>
      <c r="N8" s="59"/>
    </row>
    <row r="9" spans="1:15" hidden="1" x14ac:dyDescent="0.2">
      <c r="A9" s="72" t="s">
        <v>30</v>
      </c>
      <c r="B9" s="73" t="s">
        <v>31</v>
      </c>
      <c r="C9" s="73" t="s">
        <v>31</v>
      </c>
      <c r="D9" s="73" t="s">
        <v>31</v>
      </c>
      <c r="E9" s="73" t="s">
        <v>31</v>
      </c>
      <c r="F9" s="73" t="s">
        <v>23</v>
      </c>
      <c r="G9" s="73" t="s">
        <v>23</v>
      </c>
      <c r="H9" s="58"/>
      <c r="I9" s="59"/>
      <c r="J9" s="59"/>
      <c r="K9" s="59"/>
      <c r="L9" s="59"/>
      <c r="M9" s="59"/>
      <c r="N9" s="59"/>
    </row>
    <row r="10" spans="1:15" x14ac:dyDescent="0.2">
      <c r="A10" s="77" t="s">
        <v>32</v>
      </c>
      <c r="B10" s="64">
        <v>1348864.68</v>
      </c>
      <c r="C10" s="78">
        <v>4852915</v>
      </c>
      <c r="D10" s="78">
        <v>4852915</v>
      </c>
      <c r="E10" s="64">
        <v>1875179.8</v>
      </c>
      <c r="F10" s="64">
        <v>139.01911939750701</v>
      </c>
      <c r="G10" s="64">
        <v>38.640277029373102</v>
      </c>
      <c r="H10" s="52"/>
      <c r="I10" s="53"/>
      <c r="J10" s="53"/>
      <c r="K10" s="53"/>
      <c r="L10" s="53"/>
      <c r="M10" s="53"/>
      <c r="N10" s="53"/>
      <c r="O10" s="74"/>
    </row>
    <row r="11" spans="1:15" x14ac:dyDescent="0.2">
      <c r="A11" s="49" t="s">
        <v>111</v>
      </c>
      <c r="B11" s="51">
        <v>1299282.3700000001</v>
      </c>
      <c r="C11" s="66">
        <v>3791165</v>
      </c>
      <c r="D11" s="66">
        <v>3791165</v>
      </c>
      <c r="E11" s="51">
        <v>1757461.61</v>
      </c>
      <c r="F11" s="51">
        <v>135.26402347782201</v>
      </c>
      <c r="G11" s="51">
        <v>46.356769225290897</v>
      </c>
      <c r="H11" s="52"/>
      <c r="I11" s="53"/>
      <c r="J11" s="53"/>
      <c r="K11" s="53"/>
      <c r="L11" s="53"/>
      <c r="M11" s="53"/>
      <c r="N11" s="53"/>
      <c r="O11" s="74"/>
    </row>
    <row r="12" spans="1:15" x14ac:dyDescent="0.2">
      <c r="A12" s="54" t="s">
        <v>112</v>
      </c>
      <c r="B12" s="56">
        <v>1299282.3700000001</v>
      </c>
      <c r="C12" s="57">
        <v>3631304</v>
      </c>
      <c r="D12" s="57">
        <v>3631304</v>
      </c>
      <c r="E12" s="56">
        <v>1753754.88</v>
      </c>
      <c r="F12" s="56">
        <v>134.97873291392401</v>
      </c>
      <c r="G12" s="56">
        <v>48.295457499564897</v>
      </c>
      <c r="H12" s="58"/>
      <c r="I12" s="59"/>
      <c r="J12" s="59"/>
      <c r="K12" s="59"/>
      <c r="L12" s="59"/>
      <c r="M12" s="59"/>
      <c r="N12" s="59"/>
    </row>
    <row r="13" spans="1:15" x14ac:dyDescent="0.2">
      <c r="A13" s="54" t="s">
        <v>113</v>
      </c>
      <c r="B13" s="62"/>
      <c r="C13" s="57">
        <v>159861</v>
      </c>
      <c r="D13" s="57">
        <v>159861</v>
      </c>
      <c r="E13" s="56">
        <v>3706.73</v>
      </c>
      <c r="F13" s="62"/>
      <c r="G13" s="56">
        <v>2.3187206385547401</v>
      </c>
      <c r="H13" s="58"/>
      <c r="I13" s="59"/>
      <c r="J13" s="59"/>
      <c r="K13" s="59"/>
      <c r="L13" s="59"/>
      <c r="M13" s="59"/>
      <c r="N13" s="59"/>
    </row>
    <row r="14" spans="1:15" x14ac:dyDescent="0.2">
      <c r="A14" s="49" t="s">
        <v>114</v>
      </c>
      <c r="B14" s="75"/>
      <c r="C14" s="66">
        <v>13160</v>
      </c>
      <c r="D14" s="66">
        <v>13160</v>
      </c>
      <c r="E14" s="75"/>
      <c r="F14" s="75"/>
      <c r="G14" s="75"/>
      <c r="H14" s="52"/>
      <c r="I14" s="53"/>
      <c r="J14" s="53"/>
      <c r="K14" s="53"/>
      <c r="L14" s="53"/>
      <c r="M14" s="53"/>
      <c r="N14" s="53"/>
      <c r="O14" s="74"/>
    </row>
    <row r="15" spans="1:15" x14ac:dyDescent="0.2">
      <c r="A15" s="54" t="s">
        <v>115</v>
      </c>
      <c r="B15" s="62"/>
      <c r="C15" s="57">
        <v>13160</v>
      </c>
      <c r="D15" s="57">
        <v>13160</v>
      </c>
      <c r="E15" s="62"/>
      <c r="F15" s="62"/>
      <c r="G15" s="62"/>
      <c r="H15" s="58"/>
      <c r="I15" s="59"/>
      <c r="J15" s="59"/>
      <c r="K15" s="59"/>
      <c r="L15" s="59"/>
      <c r="M15" s="59"/>
      <c r="N15" s="59"/>
    </row>
    <row r="16" spans="1:15" x14ac:dyDescent="0.2">
      <c r="A16" s="49" t="s">
        <v>116</v>
      </c>
      <c r="B16" s="51">
        <v>32331.53</v>
      </c>
      <c r="C16" s="66">
        <v>63000</v>
      </c>
      <c r="D16" s="66">
        <v>63000</v>
      </c>
      <c r="E16" s="51">
        <v>35752.620000000003</v>
      </c>
      <c r="F16" s="51">
        <v>110.58128087350001</v>
      </c>
      <c r="G16" s="51">
        <v>56.750190476190497</v>
      </c>
      <c r="H16" s="52"/>
      <c r="I16" s="53"/>
      <c r="J16" s="53"/>
      <c r="K16" s="53"/>
      <c r="L16" s="53"/>
      <c r="M16" s="53"/>
      <c r="N16" s="53"/>
      <c r="O16" s="74"/>
    </row>
    <row r="17" spans="1:15" x14ac:dyDescent="0.2">
      <c r="A17" s="54" t="s">
        <v>117</v>
      </c>
      <c r="B17" s="56">
        <v>32331.53</v>
      </c>
      <c r="C17" s="57">
        <v>63000</v>
      </c>
      <c r="D17" s="57">
        <v>63000</v>
      </c>
      <c r="E17" s="56">
        <v>35752.620000000003</v>
      </c>
      <c r="F17" s="56">
        <v>110.58128087350001</v>
      </c>
      <c r="G17" s="56">
        <v>56.750190476190497</v>
      </c>
      <c r="H17" s="58"/>
      <c r="I17" s="59"/>
      <c r="J17" s="59"/>
      <c r="K17" s="59"/>
      <c r="L17" s="59"/>
      <c r="M17" s="59"/>
      <c r="N17" s="59"/>
    </row>
    <row r="18" spans="1:15" x14ac:dyDescent="0.2">
      <c r="A18" s="49" t="s">
        <v>118</v>
      </c>
      <c r="B18" s="51">
        <v>17250.78</v>
      </c>
      <c r="C18" s="66">
        <v>985590</v>
      </c>
      <c r="D18" s="66">
        <v>985590</v>
      </c>
      <c r="E18" s="51">
        <v>81965.570000000007</v>
      </c>
      <c r="F18" s="51">
        <v>475.14123999030801</v>
      </c>
      <c r="G18" s="51">
        <v>8.3163962702543692</v>
      </c>
      <c r="H18" s="52"/>
      <c r="I18" s="53"/>
      <c r="J18" s="53"/>
      <c r="K18" s="53"/>
      <c r="L18" s="53"/>
      <c r="M18" s="53"/>
      <c r="N18" s="53"/>
      <c r="O18" s="74"/>
    </row>
    <row r="19" spans="1:15" x14ac:dyDescent="0.2">
      <c r="A19" s="54" t="s">
        <v>119</v>
      </c>
      <c r="B19" s="56">
        <v>8941.51</v>
      </c>
      <c r="C19" s="57">
        <v>7349</v>
      </c>
      <c r="D19" s="57">
        <v>7349</v>
      </c>
      <c r="E19" s="56">
        <v>40324.5</v>
      </c>
      <c r="F19" s="56">
        <v>450.98087459500698</v>
      </c>
      <c r="G19" s="56">
        <v>548.70730711661497</v>
      </c>
      <c r="H19" s="58"/>
      <c r="I19" s="59"/>
      <c r="J19" s="59"/>
      <c r="K19" s="59"/>
      <c r="L19" s="59"/>
      <c r="M19" s="59"/>
      <c r="N19" s="59"/>
    </row>
    <row r="20" spans="1:15" x14ac:dyDescent="0.2">
      <c r="A20" s="54" t="s">
        <v>120</v>
      </c>
      <c r="B20" s="62"/>
      <c r="C20" s="57">
        <v>905871</v>
      </c>
      <c r="D20" s="57">
        <v>905871</v>
      </c>
      <c r="E20" s="56">
        <v>21004.77</v>
      </c>
      <c r="F20" s="62"/>
      <c r="G20" s="56">
        <v>2.3187374361250099</v>
      </c>
      <c r="H20" s="58"/>
      <c r="I20" s="59"/>
      <c r="J20" s="59"/>
      <c r="K20" s="59"/>
      <c r="L20" s="59"/>
      <c r="M20" s="59"/>
      <c r="N20" s="59"/>
    </row>
    <row r="21" spans="1:15" x14ac:dyDescent="0.2">
      <c r="A21" s="54" t="s">
        <v>121</v>
      </c>
      <c r="B21" s="56">
        <v>8309.27</v>
      </c>
      <c r="C21" s="57">
        <v>72370</v>
      </c>
      <c r="D21" s="57">
        <v>72370</v>
      </c>
      <c r="E21" s="56">
        <v>20636.3</v>
      </c>
      <c r="F21" s="56">
        <v>248.352743381789</v>
      </c>
      <c r="G21" s="56">
        <v>28.514992400165799</v>
      </c>
      <c r="H21" s="58"/>
      <c r="I21" s="59"/>
      <c r="J21" s="59"/>
      <c r="K21" s="59"/>
      <c r="L21" s="59"/>
      <c r="M21" s="59"/>
      <c r="N21" s="59"/>
    </row>
    <row r="22" spans="1:15" x14ac:dyDescent="0.2">
      <c r="A22" s="77" t="s">
        <v>122</v>
      </c>
      <c r="B22" s="64">
        <v>1315940.45</v>
      </c>
      <c r="C22" s="78">
        <v>4897206</v>
      </c>
      <c r="D22" s="78">
        <v>4897206</v>
      </c>
      <c r="E22" s="64">
        <v>1804326.66</v>
      </c>
      <c r="F22" s="64">
        <v>137.113093529422</v>
      </c>
      <c r="G22" s="64">
        <v>36.844001661355499</v>
      </c>
      <c r="H22" s="52"/>
      <c r="I22" s="53"/>
      <c r="J22" s="53"/>
      <c r="K22" s="53"/>
      <c r="L22" s="53"/>
      <c r="M22" s="53"/>
      <c r="N22" s="53"/>
      <c r="O22" s="74"/>
    </row>
    <row r="23" spans="1:15" x14ac:dyDescent="0.2">
      <c r="A23" s="49" t="s">
        <v>111</v>
      </c>
      <c r="B23" s="51">
        <v>1299282.3700000001</v>
      </c>
      <c r="C23" s="66">
        <v>3791165</v>
      </c>
      <c r="D23" s="66">
        <v>3791165</v>
      </c>
      <c r="E23" s="51">
        <v>1757461.61</v>
      </c>
      <c r="F23" s="51">
        <v>135.26402347782201</v>
      </c>
      <c r="G23" s="51">
        <v>46.356769225290897</v>
      </c>
      <c r="H23" s="52"/>
      <c r="I23" s="53"/>
      <c r="J23" s="53"/>
      <c r="K23" s="53"/>
      <c r="L23" s="53"/>
      <c r="M23" s="53"/>
      <c r="N23" s="53"/>
      <c r="O23" s="74"/>
    </row>
    <row r="24" spans="1:15" x14ac:dyDescent="0.2">
      <c r="A24" s="54" t="s">
        <v>112</v>
      </c>
      <c r="B24" s="56">
        <v>1299282.3700000001</v>
      </c>
      <c r="C24" s="57">
        <v>3631304</v>
      </c>
      <c r="D24" s="57">
        <v>3631304</v>
      </c>
      <c r="E24" s="56">
        <v>1753754.88</v>
      </c>
      <c r="F24" s="56">
        <v>134.97873291392401</v>
      </c>
      <c r="G24" s="56">
        <v>48.295457499564897</v>
      </c>
      <c r="H24" s="58"/>
      <c r="I24" s="59"/>
      <c r="J24" s="59"/>
      <c r="K24" s="59"/>
      <c r="L24" s="59"/>
      <c r="M24" s="59"/>
      <c r="N24" s="59"/>
    </row>
    <row r="25" spans="1:15" x14ac:dyDescent="0.2">
      <c r="A25" s="54" t="s">
        <v>113</v>
      </c>
      <c r="B25" s="62"/>
      <c r="C25" s="57">
        <v>159861</v>
      </c>
      <c r="D25" s="57">
        <v>159861</v>
      </c>
      <c r="E25" s="56">
        <v>3706.73</v>
      </c>
      <c r="F25" s="62"/>
      <c r="G25" s="56">
        <v>2.3187206385547401</v>
      </c>
      <c r="H25" s="58"/>
      <c r="I25" s="59"/>
      <c r="J25" s="59"/>
      <c r="K25" s="59"/>
      <c r="L25" s="59"/>
      <c r="M25" s="59"/>
      <c r="N25" s="59"/>
    </row>
    <row r="26" spans="1:15" x14ac:dyDescent="0.2">
      <c r="A26" s="49" t="s">
        <v>114</v>
      </c>
      <c r="B26" s="75"/>
      <c r="C26" s="66">
        <v>13160</v>
      </c>
      <c r="D26" s="66">
        <v>13160</v>
      </c>
      <c r="E26" s="75"/>
      <c r="F26" s="75"/>
      <c r="G26" s="75"/>
      <c r="H26" s="52"/>
      <c r="I26" s="53"/>
      <c r="J26" s="53"/>
      <c r="K26" s="53"/>
      <c r="L26" s="53"/>
      <c r="M26" s="53"/>
      <c r="N26" s="53"/>
      <c r="O26" s="74"/>
    </row>
    <row r="27" spans="1:15" x14ac:dyDescent="0.2">
      <c r="A27" s="54" t="s">
        <v>115</v>
      </c>
      <c r="B27" s="62"/>
      <c r="C27" s="57">
        <v>13160</v>
      </c>
      <c r="D27" s="57">
        <v>13160</v>
      </c>
      <c r="E27" s="62"/>
      <c r="F27" s="62"/>
      <c r="G27" s="62"/>
      <c r="H27" s="58"/>
      <c r="I27" s="59"/>
      <c r="J27" s="59"/>
      <c r="K27" s="59"/>
      <c r="L27" s="59"/>
      <c r="M27" s="59"/>
      <c r="N27" s="59"/>
    </row>
    <row r="28" spans="1:15" x14ac:dyDescent="0.2">
      <c r="A28" s="49" t="s">
        <v>116</v>
      </c>
      <c r="B28" s="51">
        <v>429.37</v>
      </c>
      <c r="C28" s="66">
        <v>106700</v>
      </c>
      <c r="D28" s="66">
        <v>106700</v>
      </c>
      <c r="E28" s="51">
        <v>497.71</v>
      </c>
      <c r="F28" s="51">
        <v>115.916342548385</v>
      </c>
      <c r="G28" s="51">
        <v>0.46645735707591002</v>
      </c>
      <c r="H28" s="52"/>
      <c r="I28" s="53"/>
      <c r="J28" s="53"/>
      <c r="K28" s="53"/>
      <c r="L28" s="53"/>
      <c r="M28" s="53"/>
      <c r="N28" s="53"/>
      <c r="O28" s="74"/>
    </row>
    <row r="29" spans="1:15" x14ac:dyDescent="0.2">
      <c r="A29" s="54" t="s">
        <v>117</v>
      </c>
      <c r="B29" s="56">
        <v>429.37</v>
      </c>
      <c r="C29" s="57">
        <v>106700</v>
      </c>
      <c r="D29" s="57">
        <v>106700</v>
      </c>
      <c r="E29" s="56">
        <v>497.71</v>
      </c>
      <c r="F29" s="56">
        <v>115.916342548385</v>
      </c>
      <c r="G29" s="56">
        <v>0.46645735707591002</v>
      </c>
      <c r="H29" s="58"/>
      <c r="I29" s="59"/>
      <c r="J29" s="59"/>
      <c r="K29" s="59"/>
      <c r="L29" s="59"/>
      <c r="M29" s="59"/>
      <c r="N29" s="59"/>
    </row>
    <row r="30" spans="1:15" x14ac:dyDescent="0.2">
      <c r="A30" s="49" t="s">
        <v>118</v>
      </c>
      <c r="B30" s="51">
        <v>16228.71</v>
      </c>
      <c r="C30" s="66">
        <v>986181</v>
      </c>
      <c r="D30" s="66">
        <v>986181</v>
      </c>
      <c r="E30" s="51">
        <v>46367.34</v>
      </c>
      <c r="F30" s="51">
        <v>285.71180334111602</v>
      </c>
      <c r="G30" s="51">
        <v>4.7017068874780596</v>
      </c>
      <c r="H30" s="52"/>
      <c r="I30" s="53"/>
      <c r="J30" s="53"/>
      <c r="K30" s="53"/>
      <c r="L30" s="53"/>
      <c r="M30" s="53"/>
      <c r="N30" s="53"/>
      <c r="O30" s="74"/>
    </row>
    <row r="31" spans="1:15" x14ac:dyDescent="0.2">
      <c r="A31" s="54" t="s">
        <v>119</v>
      </c>
      <c r="B31" s="56">
        <v>7919.44</v>
      </c>
      <c r="C31" s="57">
        <v>7940</v>
      </c>
      <c r="D31" s="57">
        <v>7940</v>
      </c>
      <c r="E31" s="56">
        <v>4726.2700000000004</v>
      </c>
      <c r="F31" s="56">
        <v>59.679346014364597</v>
      </c>
      <c r="G31" s="56">
        <v>59.524811083123403</v>
      </c>
      <c r="H31" s="58"/>
      <c r="I31" s="59"/>
      <c r="J31" s="59"/>
      <c r="K31" s="59"/>
      <c r="L31" s="59"/>
      <c r="M31" s="59"/>
      <c r="N31" s="59"/>
    </row>
    <row r="32" spans="1:15" x14ac:dyDescent="0.2">
      <c r="A32" s="54" t="s">
        <v>120</v>
      </c>
      <c r="B32" s="62"/>
      <c r="C32" s="57">
        <v>905871</v>
      </c>
      <c r="D32" s="57">
        <v>905871</v>
      </c>
      <c r="E32" s="56">
        <v>21004.77</v>
      </c>
      <c r="F32" s="62"/>
      <c r="G32" s="56">
        <v>2.3187374361250099</v>
      </c>
      <c r="H32" s="58"/>
      <c r="I32" s="59"/>
      <c r="J32" s="59"/>
      <c r="K32" s="59"/>
      <c r="L32" s="59"/>
      <c r="M32" s="59"/>
      <c r="N32" s="59"/>
    </row>
    <row r="33" spans="1:14" x14ac:dyDescent="0.2">
      <c r="A33" s="54" t="s">
        <v>121</v>
      </c>
      <c r="B33" s="56">
        <v>8309.27</v>
      </c>
      <c r="C33" s="57">
        <v>72370</v>
      </c>
      <c r="D33" s="57">
        <v>72370</v>
      </c>
      <c r="E33" s="56">
        <v>20636.3</v>
      </c>
      <c r="F33" s="56">
        <v>248.352743381789</v>
      </c>
      <c r="G33" s="56">
        <v>28.514992400165799</v>
      </c>
      <c r="H33" s="58"/>
      <c r="I33" s="59"/>
      <c r="J33" s="59"/>
      <c r="K33" s="59"/>
      <c r="L33" s="59"/>
      <c r="M33" s="59"/>
      <c r="N33" s="59"/>
    </row>
  </sheetData>
  <mergeCells count="1">
    <mergeCell ref="A2:G2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917B0-BB2A-452F-A334-D2925372945F}">
  <sheetPr codeName="Sheet3"/>
  <dimension ref="A1:O11"/>
  <sheetViews>
    <sheetView zoomScaleNormal="100" workbookViewId="0">
      <selection activeCell="B6" sqref="B6:H6"/>
    </sheetView>
  </sheetViews>
  <sheetFormatPr defaultRowHeight="12.75" x14ac:dyDescent="0.2"/>
  <cols>
    <col min="1" max="1" width="15.85546875" style="85" customWidth="1"/>
    <col min="2" max="2" width="50.7109375" style="93" customWidth="1"/>
    <col min="3" max="3" width="20.140625" style="94" customWidth="1"/>
    <col min="4" max="5" width="17.7109375" style="95" bestFit="1" customWidth="1"/>
    <col min="6" max="6" width="16.5703125" style="94" bestFit="1" customWidth="1"/>
    <col min="7" max="7" width="15.7109375" style="94" bestFit="1" customWidth="1"/>
    <col min="8" max="8" width="18.42578125" style="94" bestFit="1" customWidth="1"/>
    <col min="9" max="9" width="15.42578125" style="85" bestFit="1" customWidth="1"/>
    <col min="10" max="10" width="9.42578125" style="85" bestFit="1" customWidth="1"/>
    <col min="11" max="11" width="15.42578125" style="85" bestFit="1" customWidth="1"/>
    <col min="12" max="12" width="9.42578125" style="85" bestFit="1" customWidth="1"/>
    <col min="13" max="256" width="9.140625" style="85"/>
    <col min="257" max="257" width="15.85546875" style="85" customWidth="1"/>
    <col min="258" max="258" width="50.7109375" style="85" customWidth="1"/>
    <col min="259" max="259" width="20.140625" style="85" customWidth="1"/>
    <col min="260" max="261" width="17.7109375" style="85" bestFit="1" customWidth="1"/>
    <col min="262" max="262" width="16.5703125" style="85" bestFit="1" customWidth="1"/>
    <col min="263" max="263" width="15.7109375" style="85" bestFit="1" customWidth="1"/>
    <col min="264" max="264" width="18.42578125" style="85" bestFit="1" customWidth="1"/>
    <col min="265" max="265" width="15.42578125" style="85" bestFit="1" customWidth="1"/>
    <col min="266" max="266" width="9.42578125" style="85" bestFit="1" customWidth="1"/>
    <col min="267" max="267" width="15.42578125" style="85" bestFit="1" customWidth="1"/>
    <col min="268" max="268" width="9.42578125" style="85" bestFit="1" customWidth="1"/>
    <col min="269" max="512" width="9.140625" style="85"/>
    <col min="513" max="513" width="15.85546875" style="85" customWidth="1"/>
    <col min="514" max="514" width="50.7109375" style="85" customWidth="1"/>
    <col min="515" max="515" width="20.140625" style="85" customWidth="1"/>
    <col min="516" max="517" width="17.7109375" style="85" bestFit="1" customWidth="1"/>
    <col min="518" max="518" width="16.5703125" style="85" bestFit="1" customWidth="1"/>
    <col min="519" max="519" width="15.7109375" style="85" bestFit="1" customWidth="1"/>
    <col min="520" max="520" width="18.42578125" style="85" bestFit="1" customWidth="1"/>
    <col min="521" max="521" width="15.42578125" style="85" bestFit="1" customWidth="1"/>
    <col min="522" max="522" width="9.42578125" style="85" bestFit="1" customWidth="1"/>
    <col min="523" max="523" width="15.42578125" style="85" bestFit="1" customWidth="1"/>
    <col min="524" max="524" width="9.42578125" style="85" bestFit="1" customWidth="1"/>
    <col min="525" max="768" width="9.140625" style="85"/>
    <col min="769" max="769" width="15.85546875" style="85" customWidth="1"/>
    <col min="770" max="770" width="50.7109375" style="85" customWidth="1"/>
    <col min="771" max="771" width="20.140625" style="85" customWidth="1"/>
    <col min="772" max="773" width="17.7109375" style="85" bestFit="1" customWidth="1"/>
    <col min="774" max="774" width="16.5703125" style="85" bestFit="1" customWidth="1"/>
    <col min="775" max="775" width="15.7109375" style="85" bestFit="1" customWidth="1"/>
    <col min="776" max="776" width="18.42578125" style="85" bestFit="1" customWidth="1"/>
    <col min="777" max="777" width="15.42578125" style="85" bestFit="1" customWidth="1"/>
    <col min="778" max="778" width="9.42578125" style="85" bestFit="1" customWidth="1"/>
    <col min="779" max="779" width="15.42578125" style="85" bestFit="1" customWidth="1"/>
    <col min="780" max="780" width="9.42578125" style="85" bestFit="1" customWidth="1"/>
    <col min="781" max="1024" width="9.140625" style="85"/>
    <col min="1025" max="1025" width="15.85546875" style="85" customWidth="1"/>
    <col min="1026" max="1026" width="50.7109375" style="85" customWidth="1"/>
    <col min="1027" max="1027" width="20.140625" style="85" customWidth="1"/>
    <col min="1028" max="1029" width="17.7109375" style="85" bestFit="1" customWidth="1"/>
    <col min="1030" max="1030" width="16.5703125" style="85" bestFit="1" customWidth="1"/>
    <col min="1031" max="1031" width="15.7109375" style="85" bestFit="1" customWidth="1"/>
    <col min="1032" max="1032" width="18.42578125" style="85" bestFit="1" customWidth="1"/>
    <col min="1033" max="1033" width="15.42578125" style="85" bestFit="1" customWidth="1"/>
    <col min="1034" max="1034" width="9.42578125" style="85" bestFit="1" customWidth="1"/>
    <col min="1035" max="1035" width="15.42578125" style="85" bestFit="1" customWidth="1"/>
    <col min="1036" max="1036" width="9.42578125" style="85" bestFit="1" customWidth="1"/>
    <col min="1037" max="1280" width="9.140625" style="85"/>
    <col min="1281" max="1281" width="15.85546875" style="85" customWidth="1"/>
    <col min="1282" max="1282" width="50.7109375" style="85" customWidth="1"/>
    <col min="1283" max="1283" width="20.140625" style="85" customWidth="1"/>
    <col min="1284" max="1285" width="17.7109375" style="85" bestFit="1" customWidth="1"/>
    <col min="1286" max="1286" width="16.5703125" style="85" bestFit="1" customWidth="1"/>
    <col min="1287" max="1287" width="15.7109375" style="85" bestFit="1" customWidth="1"/>
    <col min="1288" max="1288" width="18.42578125" style="85" bestFit="1" customWidth="1"/>
    <col min="1289" max="1289" width="15.42578125" style="85" bestFit="1" customWidth="1"/>
    <col min="1290" max="1290" width="9.42578125" style="85" bestFit="1" customWidth="1"/>
    <col min="1291" max="1291" width="15.42578125" style="85" bestFit="1" customWidth="1"/>
    <col min="1292" max="1292" width="9.42578125" style="85" bestFit="1" customWidth="1"/>
    <col min="1293" max="1536" width="9.140625" style="85"/>
    <col min="1537" max="1537" width="15.85546875" style="85" customWidth="1"/>
    <col min="1538" max="1538" width="50.7109375" style="85" customWidth="1"/>
    <col min="1539" max="1539" width="20.140625" style="85" customWidth="1"/>
    <col min="1540" max="1541" width="17.7109375" style="85" bestFit="1" customWidth="1"/>
    <col min="1542" max="1542" width="16.5703125" style="85" bestFit="1" customWidth="1"/>
    <col min="1543" max="1543" width="15.7109375" style="85" bestFit="1" customWidth="1"/>
    <col min="1544" max="1544" width="18.42578125" style="85" bestFit="1" customWidth="1"/>
    <col min="1545" max="1545" width="15.42578125" style="85" bestFit="1" customWidth="1"/>
    <col min="1546" max="1546" width="9.42578125" style="85" bestFit="1" customWidth="1"/>
    <col min="1547" max="1547" width="15.42578125" style="85" bestFit="1" customWidth="1"/>
    <col min="1548" max="1548" width="9.42578125" style="85" bestFit="1" customWidth="1"/>
    <col min="1549" max="1792" width="9.140625" style="85"/>
    <col min="1793" max="1793" width="15.85546875" style="85" customWidth="1"/>
    <col min="1794" max="1794" width="50.7109375" style="85" customWidth="1"/>
    <col min="1795" max="1795" width="20.140625" style="85" customWidth="1"/>
    <col min="1796" max="1797" width="17.7109375" style="85" bestFit="1" customWidth="1"/>
    <col min="1798" max="1798" width="16.5703125" style="85" bestFit="1" customWidth="1"/>
    <col min="1799" max="1799" width="15.7109375" style="85" bestFit="1" customWidth="1"/>
    <col min="1800" max="1800" width="18.42578125" style="85" bestFit="1" customWidth="1"/>
    <col min="1801" max="1801" width="15.42578125" style="85" bestFit="1" customWidth="1"/>
    <col min="1802" max="1802" width="9.42578125" style="85" bestFit="1" customWidth="1"/>
    <col min="1803" max="1803" width="15.42578125" style="85" bestFit="1" customWidth="1"/>
    <col min="1804" max="1804" width="9.42578125" style="85" bestFit="1" customWidth="1"/>
    <col min="1805" max="2048" width="9.140625" style="85"/>
    <col min="2049" max="2049" width="15.85546875" style="85" customWidth="1"/>
    <col min="2050" max="2050" width="50.7109375" style="85" customWidth="1"/>
    <col min="2051" max="2051" width="20.140625" style="85" customWidth="1"/>
    <col min="2052" max="2053" width="17.7109375" style="85" bestFit="1" customWidth="1"/>
    <col min="2054" max="2054" width="16.5703125" style="85" bestFit="1" customWidth="1"/>
    <col min="2055" max="2055" width="15.7109375" style="85" bestFit="1" customWidth="1"/>
    <col min="2056" max="2056" width="18.42578125" style="85" bestFit="1" customWidth="1"/>
    <col min="2057" max="2057" width="15.42578125" style="85" bestFit="1" customWidth="1"/>
    <col min="2058" max="2058" width="9.42578125" style="85" bestFit="1" customWidth="1"/>
    <col min="2059" max="2059" width="15.42578125" style="85" bestFit="1" customWidth="1"/>
    <col min="2060" max="2060" width="9.42578125" style="85" bestFit="1" customWidth="1"/>
    <col min="2061" max="2304" width="9.140625" style="85"/>
    <col min="2305" max="2305" width="15.85546875" style="85" customWidth="1"/>
    <col min="2306" max="2306" width="50.7109375" style="85" customWidth="1"/>
    <col min="2307" max="2307" width="20.140625" style="85" customWidth="1"/>
    <col min="2308" max="2309" width="17.7109375" style="85" bestFit="1" customWidth="1"/>
    <col min="2310" max="2310" width="16.5703125" style="85" bestFit="1" customWidth="1"/>
    <col min="2311" max="2311" width="15.7109375" style="85" bestFit="1" customWidth="1"/>
    <col min="2312" max="2312" width="18.42578125" style="85" bestFit="1" customWidth="1"/>
    <col min="2313" max="2313" width="15.42578125" style="85" bestFit="1" customWidth="1"/>
    <col min="2314" max="2314" width="9.42578125" style="85" bestFit="1" customWidth="1"/>
    <col min="2315" max="2315" width="15.42578125" style="85" bestFit="1" customWidth="1"/>
    <col min="2316" max="2316" width="9.42578125" style="85" bestFit="1" customWidth="1"/>
    <col min="2317" max="2560" width="9.140625" style="85"/>
    <col min="2561" max="2561" width="15.85546875" style="85" customWidth="1"/>
    <col min="2562" max="2562" width="50.7109375" style="85" customWidth="1"/>
    <col min="2563" max="2563" width="20.140625" style="85" customWidth="1"/>
    <col min="2564" max="2565" width="17.7109375" style="85" bestFit="1" customWidth="1"/>
    <col min="2566" max="2566" width="16.5703125" style="85" bestFit="1" customWidth="1"/>
    <col min="2567" max="2567" width="15.7109375" style="85" bestFit="1" customWidth="1"/>
    <col min="2568" max="2568" width="18.42578125" style="85" bestFit="1" customWidth="1"/>
    <col min="2569" max="2569" width="15.42578125" style="85" bestFit="1" customWidth="1"/>
    <col min="2570" max="2570" width="9.42578125" style="85" bestFit="1" customWidth="1"/>
    <col min="2571" max="2571" width="15.42578125" style="85" bestFit="1" customWidth="1"/>
    <col min="2572" max="2572" width="9.42578125" style="85" bestFit="1" customWidth="1"/>
    <col min="2573" max="2816" width="9.140625" style="85"/>
    <col min="2817" max="2817" width="15.85546875" style="85" customWidth="1"/>
    <col min="2818" max="2818" width="50.7109375" style="85" customWidth="1"/>
    <col min="2819" max="2819" width="20.140625" style="85" customWidth="1"/>
    <col min="2820" max="2821" width="17.7109375" style="85" bestFit="1" customWidth="1"/>
    <col min="2822" max="2822" width="16.5703125" style="85" bestFit="1" customWidth="1"/>
    <col min="2823" max="2823" width="15.7109375" style="85" bestFit="1" customWidth="1"/>
    <col min="2824" max="2824" width="18.42578125" style="85" bestFit="1" customWidth="1"/>
    <col min="2825" max="2825" width="15.42578125" style="85" bestFit="1" customWidth="1"/>
    <col min="2826" max="2826" width="9.42578125" style="85" bestFit="1" customWidth="1"/>
    <col min="2827" max="2827" width="15.42578125" style="85" bestFit="1" customWidth="1"/>
    <col min="2828" max="2828" width="9.42578125" style="85" bestFit="1" customWidth="1"/>
    <col min="2829" max="3072" width="9.140625" style="85"/>
    <col min="3073" max="3073" width="15.85546875" style="85" customWidth="1"/>
    <col min="3074" max="3074" width="50.7109375" style="85" customWidth="1"/>
    <col min="3075" max="3075" width="20.140625" style="85" customWidth="1"/>
    <col min="3076" max="3077" width="17.7109375" style="85" bestFit="1" customWidth="1"/>
    <col min="3078" max="3078" width="16.5703125" style="85" bestFit="1" customWidth="1"/>
    <col min="3079" max="3079" width="15.7109375" style="85" bestFit="1" customWidth="1"/>
    <col min="3080" max="3080" width="18.42578125" style="85" bestFit="1" customWidth="1"/>
    <col min="3081" max="3081" width="15.42578125" style="85" bestFit="1" customWidth="1"/>
    <col min="3082" max="3082" width="9.42578125" style="85" bestFit="1" customWidth="1"/>
    <col min="3083" max="3083" width="15.42578125" style="85" bestFit="1" customWidth="1"/>
    <col min="3084" max="3084" width="9.42578125" style="85" bestFit="1" customWidth="1"/>
    <col min="3085" max="3328" width="9.140625" style="85"/>
    <col min="3329" max="3329" width="15.85546875" style="85" customWidth="1"/>
    <col min="3330" max="3330" width="50.7109375" style="85" customWidth="1"/>
    <col min="3331" max="3331" width="20.140625" style="85" customWidth="1"/>
    <col min="3332" max="3333" width="17.7109375" style="85" bestFit="1" customWidth="1"/>
    <col min="3334" max="3334" width="16.5703125" style="85" bestFit="1" customWidth="1"/>
    <col min="3335" max="3335" width="15.7109375" style="85" bestFit="1" customWidth="1"/>
    <col min="3336" max="3336" width="18.42578125" style="85" bestFit="1" customWidth="1"/>
    <col min="3337" max="3337" width="15.42578125" style="85" bestFit="1" customWidth="1"/>
    <col min="3338" max="3338" width="9.42578125" style="85" bestFit="1" customWidth="1"/>
    <col min="3339" max="3339" width="15.42578125" style="85" bestFit="1" customWidth="1"/>
    <col min="3340" max="3340" width="9.42578125" style="85" bestFit="1" customWidth="1"/>
    <col min="3341" max="3584" width="9.140625" style="85"/>
    <col min="3585" max="3585" width="15.85546875" style="85" customWidth="1"/>
    <col min="3586" max="3586" width="50.7109375" style="85" customWidth="1"/>
    <col min="3587" max="3587" width="20.140625" style="85" customWidth="1"/>
    <col min="3588" max="3589" width="17.7109375" style="85" bestFit="1" customWidth="1"/>
    <col min="3590" max="3590" width="16.5703125" style="85" bestFit="1" customWidth="1"/>
    <col min="3591" max="3591" width="15.7109375" style="85" bestFit="1" customWidth="1"/>
    <col min="3592" max="3592" width="18.42578125" style="85" bestFit="1" customWidth="1"/>
    <col min="3593" max="3593" width="15.42578125" style="85" bestFit="1" customWidth="1"/>
    <col min="3594" max="3594" width="9.42578125" style="85" bestFit="1" customWidth="1"/>
    <col min="3595" max="3595" width="15.42578125" style="85" bestFit="1" customWidth="1"/>
    <col min="3596" max="3596" width="9.42578125" style="85" bestFit="1" customWidth="1"/>
    <col min="3597" max="3840" width="9.140625" style="85"/>
    <col min="3841" max="3841" width="15.85546875" style="85" customWidth="1"/>
    <col min="3842" max="3842" width="50.7109375" style="85" customWidth="1"/>
    <col min="3843" max="3843" width="20.140625" style="85" customWidth="1"/>
    <col min="3844" max="3845" width="17.7109375" style="85" bestFit="1" customWidth="1"/>
    <col min="3846" max="3846" width="16.5703125" style="85" bestFit="1" customWidth="1"/>
    <col min="3847" max="3847" width="15.7109375" style="85" bestFit="1" customWidth="1"/>
    <col min="3848" max="3848" width="18.42578125" style="85" bestFit="1" customWidth="1"/>
    <col min="3849" max="3849" width="15.42578125" style="85" bestFit="1" customWidth="1"/>
    <col min="3850" max="3850" width="9.42578125" style="85" bestFit="1" customWidth="1"/>
    <col min="3851" max="3851" width="15.42578125" style="85" bestFit="1" customWidth="1"/>
    <col min="3852" max="3852" width="9.42578125" style="85" bestFit="1" customWidth="1"/>
    <col min="3853" max="4096" width="9.140625" style="85"/>
    <col min="4097" max="4097" width="15.85546875" style="85" customWidth="1"/>
    <col min="4098" max="4098" width="50.7109375" style="85" customWidth="1"/>
    <col min="4099" max="4099" width="20.140625" style="85" customWidth="1"/>
    <col min="4100" max="4101" width="17.7109375" style="85" bestFit="1" customWidth="1"/>
    <col min="4102" max="4102" width="16.5703125" style="85" bestFit="1" customWidth="1"/>
    <col min="4103" max="4103" width="15.7109375" style="85" bestFit="1" customWidth="1"/>
    <col min="4104" max="4104" width="18.42578125" style="85" bestFit="1" customWidth="1"/>
    <col min="4105" max="4105" width="15.42578125" style="85" bestFit="1" customWidth="1"/>
    <col min="4106" max="4106" width="9.42578125" style="85" bestFit="1" customWidth="1"/>
    <col min="4107" max="4107" width="15.42578125" style="85" bestFit="1" customWidth="1"/>
    <col min="4108" max="4108" width="9.42578125" style="85" bestFit="1" customWidth="1"/>
    <col min="4109" max="4352" width="9.140625" style="85"/>
    <col min="4353" max="4353" width="15.85546875" style="85" customWidth="1"/>
    <col min="4354" max="4354" width="50.7109375" style="85" customWidth="1"/>
    <col min="4355" max="4355" width="20.140625" style="85" customWidth="1"/>
    <col min="4356" max="4357" width="17.7109375" style="85" bestFit="1" customWidth="1"/>
    <col min="4358" max="4358" width="16.5703125" style="85" bestFit="1" customWidth="1"/>
    <col min="4359" max="4359" width="15.7109375" style="85" bestFit="1" customWidth="1"/>
    <col min="4360" max="4360" width="18.42578125" style="85" bestFit="1" customWidth="1"/>
    <col min="4361" max="4361" width="15.42578125" style="85" bestFit="1" customWidth="1"/>
    <col min="4362" max="4362" width="9.42578125" style="85" bestFit="1" customWidth="1"/>
    <col min="4363" max="4363" width="15.42578125" style="85" bestFit="1" customWidth="1"/>
    <col min="4364" max="4364" width="9.42578125" style="85" bestFit="1" customWidth="1"/>
    <col min="4365" max="4608" width="9.140625" style="85"/>
    <col min="4609" max="4609" width="15.85546875" style="85" customWidth="1"/>
    <col min="4610" max="4610" width="50.7109375" style="85" customWidth="1"/>
    <col min="4611" max="4611" width="20.140625" style="85" customWidth="1"/>
    <col min="4612" max="4613" width="17.7109375" style="85" bestFit="1" customWidth="1"/>
    <col min="4614" max="4614" width="16.5703125" style="85" bestFit="1" customWidth="1"/>
    <col min="4615" max="4615" width="15.7109375" style="85" bestFit="1" customWidth="1"/>
    <col min="4616" max="4616" width="18.42578125" style="85" bestFit="1" customWidth="1"/>
    <col min="4617" max="4617" width="15.42578125" style="85" bestFit="1" customWidth="1"/>
    <col min="4618" max="4618" width="9.42578125" style="85" bestFit="1" customWidth="1"/>
    <col min="4619" max="4619" width="15.42578125" style="85" bestFit="1" customWidth="1"/>
    <col min="4620" max="4620" width="9.42578125" style="85" bestFit="1" customWidth="1"/>
    <col min="4621" max="4864" width="9.140625" style="85"/>
    <col min="4865" max="4865" width="15.85546875" style="85" customWidth="1"/>
    <col min="4866" max="4866" width="50.7109375" style="85" customWidth="1"/>
    <col min="4867" max="4867" width="20.140625" style="85" customWidth="1"/>
    <col min="4868" max="4869" width="17.7109375" style="85" bestFit="1" customWidth="1"/>
    <col min="4870" max="4870" width="16.5703125" style="85" bestFit="1" customWidth="1"/>
    <col min="4871" max="4871" width="15.7109375" style="85" bestFit="1" customWidth="1"/>
    <col min="4872" max="4872" width="18.42578125" style="85" bestFit="1" customWidth="1"/>
    <col min="4873" max="4873" width="15.42578125" style="85" bestFit="1" customWidth="1"/>
    <col min="4874" max="4874" width="9.42578125" style="85" bestFit="1" customWidth="1"/>
    <col min="4875" max="4875" width="15.42578125" style="85" bestFit="1" customWidth="1"/>
    <col min="4876" max="4876" width="9.42578125" style="85" bestFit="1" customWidth="1"/>
    <col min="4877" max="5120" width="9.140625" style="85"/>
    <col min="5121" max="5121" width="15.85546875" style="85" customWidth="1"/>
    <col min="5122" max="5122" width="50.7109375" style="85" customWidth="1"/>
    <col min="5123" max="5123" width="20.140625" style="85" customWidth="1"/>
    <col min="5124" max="5125" width="17.7109375" style="85" bestFit="1" customWidth="1"/>
    <col min="5126" max="5126" width="16.5703125" style="85" bestFit="1" customWidth="1"/>
    <col min="5127" max="5127" width="15.7109375" style="85" bestFit="1" customWidth="1"/>
    <col min="5128" max="5128" width="18.42578125" style="85" bestFit="1" customWidth="1"/>
    <col min="5129" max="5129" width="15.42578125" style="85" bestFit="1" customWidth="1"/>
    <col min="5130" max="5130" width="9.42578125" style="85" bestFit="1" customWidth="1"/>
    <col min="5131" max="5131" width="15.42578125" style="85" bestFit="1" customWidth="1"/>
    <col min="5132" max="5132" width="9.42578125" style="85" bestFit="1" customWidth="1"/>
    <col min="5133" max="5376" width="9.140625" style="85"/>
    <col min="5377" max="5377" width="15.85546875" style="85" customWidth="1"/>
    <col min="5378" max="5378" width="50.7109375" style="85" customWidth="1"/>
    <col min="5379" max="5379" width="20.140625" style="85" customWidth="1"/>
    <col min="5380" max="5381" width="17.7109375" style="85" bestFit="1" customWidth="1"/>
    <col min="5382" max="5382" width="16.5703125" style="85" bestFit="1" customWidth="1"/>
    <col min="5383" max="5383" width="15.7109375" style="85" bestFit="1" customWidth="1"/>
    <col min="5384" max="5384" width="18.42578125" style="85" bestFit="1" customWidth="1"/>
    <col min="5385" max="5385" width="15.42578125" style="85" bestFit="1" customWidth="1"/>
    <col min="5386" max="5386" width="9.42578125" style="85" bestFit="1" customWidth="1"/>
    <col min="5387" max="5387" width="15.42578125" style="85" bestFit="1" customWidth="1"/>
    <col min="5388" max="5388" width="9.42578125" style="85" bestFit="1" customWidth="1"/>
    <col min="5389" max="5632" width="9.140625" style="85"/>
    <col min="5633" max="5633" width="15.85546875" style="85" customWidth="1"/>
    <col min="5634" max="5634" width="50.7109375" style="85" customWidth="1"/>
    <col min="5635" max="5635" width="20.140625" style="85" customWidth="1"/>
    <col min="5636" max="5637" width="17.7109375" style="85" bestFit="1" customWidth="1"/>
    <col min="5638" max="5638" width="16.5703125" style="85" bestFit="1" customWidth="1"/>
    <col min="5639" max="5639" width="15.7109375" style="85" bestFit="1" customWidth="1"/>
    <col min="5640" max="5640" width="18.42578125" style="85" bestFit="1" customWidth="1"/>
    <col min="5641" max="5641" width="15.42578125" style="85" bestFit="1" customWidth="1"/>
    <col min="5642" max="5642" width="9.42578125" style="85" bestFit="1" customWidth="1"/>
    <col min="5643" max="5643" width="15.42578125" style="85" bestFit="1" customWidth="1"/>
    <col min="5644" max="5644" width="9.42578125" style="85" bestFit="1" customWidth="1"/>
    <col min="5645" max="5888" width="9.140625" style="85"/>
    <col min="5889" max="5889" width="15.85546875" style="85" customWidth="1"/>
    <col min="5890" max="5890" width="50.7109375" style="85" customWidth="1"/>
    <col min="5891" max="5891" width="20.140625" style="85" customWidth="1"/>
    <col min="5892" max="5893" width="17.7109375" style="85" bestFit="1" customWidth="1"/>
    <col min="5894" max="5894" width="16.5703125" style="85" bestFit="1" customWidth="1"/>
    <col min="5895" max="5895" width="15.7109375" style="85" bestFit="1" customWidth="1"/>
    <col min="5896" max="5896" width="18.42578125" style="85" bestFit="1" customWidth="1"/>
    <col min="5897" max="5897" width="15.42578125" style="85" bestFit="1" customWidth="1"/>
    <col min="5898" max="5898" width="9.42578125" style="85" bestFit="1" customWidth="1"/>
    <col min="5899" max="5899" width="15.42578125" style="85" bestFit="1" customWidth="1"/>
    <col min="5900" max="5900" width="9.42578125" style="85" bestFit="1" customWidth="1"/>
    <col min="5901" max="6144" width="9.140625" style="85"/>
    <col min="6145" max="6145" width="15.85546875" style="85" customWidth="1"/>
    <col min="6146" max="6146" width="50.7109375" style="85" customWidth="1"/>
    <col min="6147" max="6147" width="20.140625" style="85" customWidth="1"/>
    <col min="6148" max="6149" width="17.7109375" style="85" bestFit="1" customWidth="1"/>
    <col min="6150" max="6150" width="16.5703125" style="85" bestFit="1" customWidth="1"/>
    <col min="6151" max="6151" width="15.7109375" style="85" bestFit="1" customWidth="1"/>
    <col min="6152" max="6152" width="18.42578125" style="85" bestFit="1" customWidth="1"/>
    <col min="6153" max="6153" width="15.42578125" style="85" bestFit="1" customWidth="1"/>
    <col min="6154" max="6154" width="9.42578125" style="85" bestFit="1" customWidth="1"/>
    <col min="6155" max="6155" width="15.42578125" style="85" bestFit="1" customWidth="1"/>
    <col min="6156" max="6156" width="9.42578125" style="85" bestFit="1" customWidth="1"/>
    <col min="6157" max="6400" width="9.140625" style="85"/>
    <col min="6401" max="6401" width="15.85546875" style="85" customWidth="1"/>
    <col min="6402" max="6402" width="50.7109375" style="85" customWidth="1"/>
    <col min="6403" max="6403" width="20.140625" style="85" customWidth="1"/>
    <col min="6404" max="6405" width="17.7109375" style="85" bestFit="1" customWidth="1"/>
    <col min="6406" max="6406" width="16.5703125" style="85" bestFit="1" customWidth="1"/>
    <col min="6407" max="6407" width="15.7109375" style="85" bestFit="1" customWidth="1"/>
    <col min="6408" max="6408" width="18.42578125" style="85" bestFit="1" customWidth="1"/>
    <col min="6409" max="6409" width="15.42578125" style="85" bestFit="1" customWidth="1"/>
    <col min="6410" max="6410" width="9.42578125" style="85" bestFit="1" customWidth="1"/>
    <col min="6411" max="6411" width="15.42578125" style="85" bestFit="1" customWidth="1"/>
    <col min="6412" max="6412" width="9.42578125" style="85" bestFit="1" customWidth="1"/>
    <col min="6413" max="6656" width="9.140625" style="85"/>
    <col min="6657" max="6657" width="15.85546875" style="85" customWidth="1"/>
    <col min="6658" max="6658" width="50.7109375" style="85" customWidth="1"/>
    <col min="6659" max="6659" width="20.140625" style="85" customWidth="1"/>
    <col min="6660" max="6661" width="17.7109375" style="85" bestFit="1" customWidth="1"/>
    <col min="6662" max="6662" width="16.5703125" style="85" bestFit="1" customWidth="1"/>
    <col min="6663" max="6663" width="15.7109375" style="85" bestFit="1" customWidth="1"/>
    <col min="6664" max="6664" width="18.42578125" style="85" bestFit="1" customWidth="1"/>
    <col min="6665" max="6665" width="15.42578125" style="85" bestFit="1" customWidth="1"/>
    <col min="6666" max="6666" width="9.42578125" style="85" bestFit="1" customWidth="1"/>
    <col min="6667" max="6667" width="15.42578125" style="85" bestFit="1" customWidth="1"/>
    <col min="6668" max="6668" width="9.42578125" style="85" bestFit="1" customWidth="1"/>
    <col min="6669" max="6912" width="9.140625" style="85"/>
    <col min="6913" max="6913" width="15.85546875" style="85" customWidth="1"/>
    <col min="6914" max="6914" width="50.7109375" style="85" customWidth="1"/>
    <col min="6915" max="6915" width="20.140625" style="85" customWidth="1"/>
    <col min="6916" max="6917" width="17.7109375" style="85" bestFit="1" customWidth="1"/>
    <col min="6918" max="6918" width="16.5703125" style="85" bestFit="1" customWidth="1"/>
    <col min="6919" max="6919" width="15.7109375" style="85" bestFit="1" customWidth="1"/>
    <col min="6920" max="6920" width="18.42578125" style="85" bestFit="1" customWidth="1"/>
    <col min="6921" max="6921" width="15.42578125" style="85" bestFit="1" customWidth="1"/>
    <col min="6922" max="6922" width="9.42578125" style="85" bestFit="1" customWidth="1"/>
    <col min="6923" max="6923" width="15.42578125" style="85" bestFit="1" customWidth="1"/>
    <col min="6924" max="6924" width="9.42578125" style="85" bestFit="1" customWidth="1"/>
    <col min="6925" max="7168" width="9.140625" style="85"/>
    <col min="7169" max="7169" width="15.85546875" style="85" customWidth="1"/>
    <col min="7170" max="7170" width="50.7109375" style="85" customWidth="1"/>
    <col min="7171" max="7171" width="20.140625" style="85" customWidth="1"/>
    <col min="7172" max="7173" width="17.7109375" style="85" bestFit="1" customWidth="1"/>
    <col min="7174" max="7174" width="16.5703125" style="85" bestFit="1" customWidth="1"/>
    <col min="7175" max="7175" width="15.7109375" style="85" bestFit="1" customWidth="1"/>
    <col min="7176" max="7176" width="18.42578125" style="85" bestFit="1" customWidth="1"/>
    <col min="7177" max="7177" width="15.42578125" style="85" bestFit="1" customWidth="1"/>
    <col min="7178" max="7178" width="9.42578125" style="85" bestFit="1" customWidth="1"/>
    <col min="7179" max="7179" width="15.42578125" style="85" bestFit="1" customWidth="1"/>
    <col min="7180" max="7180" width="9.42578125" style="85" bestFit="1" customWidth="1"/>
    <col min="7181" max="7424" width="9.140625" style="85"/>
    <col min="7425" max="7425" width="15.85546875" style="85" customWidth="1"/>
    <col min="7426" max="7426" width="50.7109375" style="85" customWidth="1"/>
    <col min="7427" max="7427" width="20.140625" style="85" customWidth="1"/>
    <col min="7428" max="7429" width="17.7109375" style="85" bestFit="1" customWidth="1"/>
    <col min="7430" max="7430" width="16.5703125" style="85" bestFit="1" customWidth="1"/>
    <col min="7431" max="7431" width="15.7109375" style="85" bestFit="1" customWidth="1"/>
    <col min="7432" max="7432" width="18.42578125" style="85" bestFit="1" customWidth="1"/>
    <col min="7433" max="7433" width="15.42578125" style="85" bestFit="1" customWidth="1"/>
    <col min="7434" max="7434" width="9.42578125" style="85" bestFit="1" customWidth="1"/>
    <col min="7435" max="7435" width="15.42578125" style="85" bestFit="1" customWidth="1"/>
    <col min="7436" max="7436" width="9.42578125" style="85" bestFit="1" customWidth="1"/>
    <col min="7437" max="7680" width="9.140625" style="85"/>
    <col min="7681" max="7681" width="15.85546875" style="85" customWidth="1"/>
    <col min="7682" max="7682" width="50.7109375" style="85" customWidth="1"/>
    <col min="7683" max="7683" width="20.140625" style="85" customWidth="1"/>
    <col min="7684" max="7685" width="17.7109375" style="85" bestFit="1" customWidth="1"/>
    <col min="7686" max="7686" width="16.5703125" style="85" bestFit="1" customWidth="1"/>
    <col min="7687" max="7687" width="15.7109375" style="85" bestFit="1" customWidth="1"/>
    <col min="7688" max="7688" width="18.42578125" style="85" bestFit="1" customWidth="1"/>
    <col min="7689" max="7689" width="15.42578125" style="85" bestFit="1" customWidth="1"/>
    <col min="7690" max="7690" width="9.42578125" style="85" bestFit="1" customWidth="1"/>
    <col min="7691" max="7691" width="15.42578125" style="85" bestFit="1" customWidth="1"/>
    <col min="7692" max="7692" width="9.42578125" style="85" bestFit="1" customWidth="1"/>
    <col min="7693" max="7936" width="9.140625" style="85"/>
    <col min="7937" max="7937" width="15.85546875" style="85" customWidth="1"/>
    <col min="7938" max="7938" width="50.7109375" style="85" customWidth="1"/>
    <col min="7939" max="7939" width="20.140625" style="85" customWidth="1"/>
    <col min="7940" max="7941" width="17.7109375" style="85" bestFit="1" customWidth="1"/>
    <col min="7942" max="7942" width="16.5703125" style="85" bestFit="1" customWidth="1"/>
    <col min="7943" max="7943" width="15.7109375" style="85" bestFit="1" customWidth="1"/>
    <col min="7944" max="7944" width="18.42578125" style="85" bestFit="1" customWidth="1"/>
    <col min="7945" max="7945" width="15.42578125" style="85" bestFit="1" customWidth="1"/>
    <col min="7946" max="7946" width="9.42578125" style="85" bestFit="1" customWidth="1"/>
    <col min="7947" max="7947" width="15.42578125" style="85" bestFit="1" customWidth="1"/>
    <col min="7948" max="7948" width="9.42578125" style="85" bestFit="1" customWidth="1"/>
    <col min="7949" max="8192" width="9.140625" style="85"/>
    <col min="8193" max="8193" width="15.85546875" style="85" customWidth="1"/>
    <col min="8194" max="8194" width="50.7109375" style="85" customWidth="1"/>
    <col min="8195" max="8195" width="20.140625" style="85" customWidth="1"/>
    <col min="8196" max="8197" width="17.7109375" style="85" bestFit="1" customWidth="1"/>
    <col min="8198" max="8198" width="16.5703125" style="85" bestFit="1" customWidth="1"/>
    <col min="8199" max="8199" width="15.7109375" style="85" bestFit="1" customWidth="1"/>
    <col min="8200" max="8200" width="18.42578125" style="85" bestFit="1" customWidth="1"/>
    <col min="8201" max="8201" width="15.42578125" style="85" bestFit="1" customWidth="1"/>
    <col min="8202" max="8202" width="9.42578125" style="85" bestFit="1" customWidth="1"/>
    <col min="8203" max="8203" width="15.42578125" style="85" bestFit="1" customWidth="1"/>
    <col min="8204" max="8204" width="9.42578125" style="85" bestFit="1" customWidth="1"/>
    <col min="8205" max="8448" width="9.140625" style="85"/>
    <col min="8449" max="8449" width="15.85546875" style="85" customWidth="1"/>
    <col min="8450" max="8450" width="50.7109375" style="85" customWidth="1"/>
    <col min="8451" max="8451" width="20.140625" style="85" customWidth="1"/>
    <col min="8452" max="8453" width="17.7109375" style="85" bestFit="1" customWidth="1"/>
    <col min="8454" max="8454" width="16.5703125" style="85" bestFit="1" customWidth="1"/>
    <col min="8455" max="8455" width="15.7109375" style="85" bestFit="1" customWidth="1"/>
    <col min="8456" max="8456" width="18.42578125" style="85" bestFit="1" customWidth="1"/>
    <col min="8457" max="8457" width="15.42578125" style="85" bestFit="1" customWidth="1"/>
    <col min="8458" max="8458" width="9.42578125" style="85" bestFit="1" customWidth="1"/>
    <col min="8459" max="8459" width="15.42578125" style="85" bestFit="1" customWidth="1"/>
    <col min="8460" max="8460" width="9.42578125" style="85" bestFit="1" customWidth="1"/>
    <col min="8461" max="8704" width="9.140625" style="85"/>
    <col min="8705" max="8705" width="15.85546875" style="85" customWidth="1"/>
    <col min="8706" max="8706" width="50.7109375" style="85" customWidth="1"/>
    <col min="8707" max="8707" width="20.140625" style="85" customWidth="1"/>
    <col min="8708" max="8709" width="17.7109375" style="85" bestFit="1" customWidth="1"/>
    <col min="8710" max="8710" width="16.5703125" style="85" bestFit="1" customWidth="1"/>
    <col min="8711" max="8711" width="15.7109375" style="85" bestFit="1" customWidth="1"/>
    <col min="8712" max="8712" width="18.42578125" style="85" bestFit="1" customWidth="1"/>
    <col min="8713" max="8713" width="15.42578125" style="85" bestFit="1" customWidth="1"/>
    <col min="8714" max="8714" width="9.42578125" style="85" bestFit="1" customWidth="1"/>
    <col min="8715" max="8715" width="15.42578125" style="85" bestFit="1" customWidth="1"/>
    <col min="8716" max="8716" width="9.42578125" style="85" bestFit="1" customWidth="1"/>
    <col min="8717" max="8960" width="9.140625" style="85"/>
    <col min="8961" max="8961" width="15.85546875" style="85" customWidth="1"/>
    <col min="8962" max="8962" width="50.7109375" style="85" customWidth="1"/>
    <col min="8963" max="8963" width="20.140625" style="85" customWidth="1"/>
    <col min="8964" max="8965" width="17.7109375" style="85" bestFit="1" customWidth="1"/>
    <col min="8966" max="8966" width="16.5703125" style="85" bestFit="1" customWidth="1"/>
    <col min="8967" max="8967" width="15.7109375" style="85" bestFit="1" customWidth="1"/>
    <col min="8968" max="8968" width="18.42578125" style="85" bestFit="1" customWidth="1"/>
    <col min="8969" max="8969" width="15.42578125" style="85" bestFit="1" customWidth="1"/>
    <col min="8970" max="8970" width="9.42578125" style="85" bestFit="1" customWidth="1"/>
    <col min="8971" max="8971" width="15.42578125" style="85" bestFit="1" customWidth="1"/>
    <col min="8972" max="8972" width="9.42578125" style="85" bestFit="1" customWidth="1"/>
    <col min="8973" max="9216" width="9.140625" style="85"/>
    <col min="9217" max="9217" width="15.85546875" style="85" customWidth="1"/>
    <col min="9218" max="9218" width="50.7109375" style="85" customWidth="1"/>
    <col min="9219" max="9219" width="20.140625" style="85" customWidth="1"/>
    <col min="9220" max="9221" width="17.7109375" style="85" bestFit="1" customWidth="1"/>
    <col min="9222" max="9222" width="16.5703125" style="85" bestFit="1" customWidth="1"/>
    <col min="9223" max="9223" width="15.7109375" style="85" bestFit="1" customWidth="1"/>
    <col min="9224" max="9224" width="18.42578125" style="85" bestFit="1" customWidth="1"/>
    <col min="9225" max="9225" width="15.42578125" style="85" bestFit="1" customWidth="1"/>
    <col min="9226" max="9226" width="9.42578125" style="85" bestFit="1" customWidth="1"/>
    <col min="9227" max="9227" width="15.42578125" style="85" bestFit="1" customWidth="1"/>
    <col min="9228" max="9228" width="9.42578125" style="85" bestFit="1" customWidth="1"/>
    <col min="9229" max="9472" width="9.140625" style="85"/>
    <col min="9473" max="9473" width="15.85546875" style="85" customWidth="1"/>
    <col min="9474" max="9474" width="50.7109375" style="85" customWidth="1"/>
    <col min="9475" max="9475" width="20.140625" style="85" customWidth="1"/>
    <col min="9476" max="9477" width="17.7109375" style="85" bestFit="1" customWidth="1"/>
    <col min="9478" max="9478" width="16.5703125" style="85" bestFit="1" customWidth="1"/>
    <col min="9479" max="9479" width="15.7109375" style="85" bestFit="1" customWidth="1"/>
    <col min="9480" max="9480" width="18.42578125" style="85" bestFit="1" customWidth="1"/>
    <col min="9481" max="9481" width="15.42578125" style="85" bestFit="1" customWidth="1"/>
    <col min="9482" max="9482" width="9.42578125" style="85" bestFit="1" customWidth="1"/>
    <col min="9483" max="9483" width="15.42578125" style="85" bestFit="1" customWidth="1"/>
    <col min="9484" max="9484" width="9.42578125" style="85" bestFit="1" customWidth="1"/>
    <col min="9485" max="9728" width="9.140625" style="85"/>
    <col min="9729" max="9729" width="15.85546875" style="85" customWidth="1"/>
    <col min="9730" max="9730" width="50.7109375" style="85" customWidth="1"/>
    <col min="9731" max="9731" width="20.140625" style="85" customWidth="1"/>
    <col min="9732" max="9733" width="17.7109375" style="85" bestFit="1" customWidth="1"/>
    <col min="9734" max="9734" width="16.5703125" style="85" bestFit="1" customWidth="1"/>
    <col min="9735" max="9735" width="15.7109375" style="85" bestFit="1" customWidth="1"/>
    <col min="9736" max="9736" width="18.42578125" style="85" bestFit="1" customWidth="1"/>
    <col min="9737" max="9737" width="15.42578125" style="85" bestFit="1" customWidth="1"/>
    <col min="9738" max="9738" width="9.42578125" style="85" bestFit="1" customWidth="1"/>
    <col min="9739" max="9739" width="15.42578125" style="85" bestFit="1" customWidth="1"/>
    <col min="9740" max="9740" width="9.42578125" style="85" bestFit="1" customWidth="1"/>
    <col min="9741" max="9984" width="9.140625" style="85"/>
    <col min="9985" max="9985" width="15.85546875" style="85" customWidth="1"/>
    <col min="9986" max="9986" width="50.7109375" style="85" customWidth="1"/>
    <col min="9987" max="9987" width="20.140625" style="85" customWidth="1"/>
    <col min="9988" max="9989" width="17.7109375" style="85" bestFit="1" customWidth="1"/>
    <col min="9990" max="9990" width="16.5703125" style="85" bestFit="1" customWidth="1"/>
    <col min="9991" max="9991" width="15.7109375" style="85" bestFit="1" customWidth="1"/>
    <col min="9992" max="9992" width="18.42578125" style="85" bestFit="1" customWidth="1"/>
    <col min="9993" max="9993" width="15.42578125" style="85" bestFit="1" customWidth="1"/>
    <col min="9994" max="9994" width="9.42578125" style="85" bestFit="1" customWidth="1"/>
    <col min="9995" max="9995" width="15.42578125" style="85" bestFit="1" customWidth="1"/>
    <col min="9996" max="9996" width="9.42578125" style="85" bestFit="1" customWidth="1"/>
    <col min="9997" max="10240" width="9.140625" style="85"/>
    <col min="10241" max="10241" width="15.85546875" style="85" customWidth="1"/>
    <col min="10242" max="10242" width="50.7109375" style="85" customWidth="1"/>
    <col min="10243" max="10243" width="20.140625" style="85" customWidth="1"/>
    <col min="10244" max="10245" width="17.7109375" style="85" bestFit="1" customWidth="1"/>
    <col min="10246" max="10246" width="16.5703125" style="85" bestFit="1" customWidth="1"/>
    <col min="10247" max="10247" width="15.7109375" style="85" bestFit="1" customWidth="1"/>
    <col min="10248" max="10248" width="18.42578125" style="85" bestFit="1" customWidth="1"/>
    <col min="10249" max="10249" width="15.42578125" style="85" bestFit="1" customWidth="1"/>
    <col min="10250" max="10250" width="9.42578125" style="85" bestFit="1" customWidth="1"/>
    <col min="10251" max="10251" width="15.42578125" style="85" bestFit="1" customWidth="1"/>
    <col min="10252" max="10252" width="9.42578125" style="85" bestFit="1" customWidth="1"/>
    <col min="10253" max="10496" width="9.140625" style="85"/>
    <col min="10497" max="10497" width="15.85546875" style="85" customWidth="1"/>
    <col min="10498" max="10498" width="50.7109375" style="85" customWidth="1"/>
    <col min="10499" max="10499" width="20.140625" style="85" customWidth="1"/>
    <col min="10500" max="10501" width="17.7109375" style="85" bestFit="1" customWidth="1"/>
    <col min="10502" max="10502" width="16.5703125" style="85" bestFit="1" customWidth="1"/>
    <col min="10503" max="10503" width="15.7109375" style="85" bestFit="1" customWidth="1"/>
    <col min="10504" max="10504" width="18.42578125" style="85" bestFit="1" customWidth="1"/>
    <col min="10505" max="10505" width="15.42578125" style="85" bestFit="1" customWidth="1"/>
    <col min="10506" max="10506" width="9.42578125" style="85" bestFit="1" customWidth="1"/>
    <col min="10507" max="10507" width="15.42578125" style="85" bestFit="1" customWidth="1"/>
    <col min="10508" max="10508" width="9.42578125" style="85" bestFit="1" customWidth="1"/>
    <col min="10509" max="10752" width="9.140625" style="85"/>
    <col min="10753" max="10753" width="15.85546875" style="85" customWidth="1"/>
    <col min="10754" max="10754" width="50.7109375" style="85" customWidth="1"/>
    <col min="10755" max="10755" width="20.140625" style="85" customWidth="1"/>
    <col min="10756" max="10757" width="17.7109375" style="85" bestFit="1" customWidth="1"/>
    <col min="10758" max="10758" width="16.5703125" style="85" bestFit="1" customWidth="1"/>
    <col min="10759" max="10759" width="15.7109375" style="85" bestFit="1" customWidth="1"/>
    <col min="10760" max="10760" width="18.42578125" style="85" bestFit="1" customWidth="1"/>
    <col min="10761" max="10761" width="15.42578125" style="85" bestFit="1" customWidth="1"/>
    <col min="10762" max="10762" width="9.42578125" style="85" bestFit="1" customWidth="1"/>
    <col min="10763" max="10763" width="15.42578125" style="85" bestFit="1" customWidth="1"/>
    <col min="10764" max="10764" width="9.42578125" style="85" bestFit="1" customWidth="1"/>
    <col min="10765" max="11008" width="9.140625" style="85"/>
    <col min="11009" max="11009" width="15.85546875" style="85" customWidth="1"/>
    <col min="11010" max="11010" width="50.7109375" style="85" customWidth="1"/>
    <col min="11011" max="11011" width="20.140625" style="85" customWidth="1"/>
    <col min="11012" max="11013" width="17.7109375" style="85" bestFit="1" customWidth="1"/>
    <col min="11014" max="11014" width="16.5703125" style="85" bestFit="1" customWidth="1"/>
    <col min="11015" max="11015" width="15.7109375" style="85" bestFit="1" customWidth="1"/>
    <col min="11016" max="11016" width="18.42578125" style="85" bestFit="1" customWidth="1"/>
    <col min="11017" max="11017" width="15.42578125" style="85" bestFit="1" customWidth="1"/>
    <col min="11018" max="11018" width="9.42578125" style="85" bestFit="1" customWidth="1"/>
    <col min="11019" max="11019" width="15.42578125" style="85" bestFit="1" customWidth="1"/>
    <col min="11020" max="11020" width="9.42578125" style="85" bestFit="1" customWidth="1"/>
    <col min="11021" max="11264" width="9.140625" style="85"/>
    <col min="11265" max="11265" width="15.85546875" style="85" customWidth="1"/>
    <col min="11266" max="11266" width="50.7109375" style="85" customWidth="1"/>
    <col min="11267" max="11267" width="20.140625" style="85" customWidth="1"/>
    <col min="11268" max="11269" width="17.7109375" style="85" bestFit="1" customWidth="1"/>
    <col min="11270" max="11270" width="16.5703125" style="85" bestFit="1" customWidth="1"/>
    <col min="11271" max="11271" width="15.7109375" style="85" bestFit="1" customWidth="1"/>
    <col min="11272" max="11272" width="18.42578125" style="85" bestFit="1" customWidth="1"/>
    <col min="11273" max="11273" width="15.42578125" style="85" bestFit="1" customWidth="1"/>
    <col min="11274" max="11274" width="9.42578125" style="85" bestFit="1" customWidth="1"/>
    <col min="11275" max="11275" width="15.42578125" style="85" bestFit="1" customWidth="1"/>
    <col min="11276" max="11276" width="9.42578125" style="85" bestFit="1" customWidth="1"/>
    <col min="11277" max="11520" width="9.140625" style="85"/>
    <col min="11521" max="11521" width="15.85546875" style="85" customWidth="1"/>
    <col min="11522" max="11522" width="50.7109375" style="85" customWidth="1"/>
    <col min="11523" max="11523" width="20.140625" style="85" customWidth="1"/>
    <col min="11524" max="11525" width="17.7109375" style="85" bestFit="1" customWidth="1"/>
    <col min="11526" max="11526" width="16.5703125" style="85" bestFit="1" customWidth="1"/>
    <col min="11527" max="11527" width="15.7109375" style="85" bestFit="1" customWidth="1"/>
    <col min="11528" max="11528" width="18.42578125" style="85" bestFit="1" customWidth="1"/>
    <col min="11529" max="11529" width="15.42578125" style="85" bestFit="1" customWidth="1"/>
    <col min="11530" max="11530" width="9.42578125" style="85" bestFit="1" customWidth="1"/>
    <col min="11531" max="11531" width="15.42578125" style="85" bestFit="1" customWidth="1"/>
    <col min="11532" max="11532" width="9.42578125" style="85" bestFit="1" customWidth="1"/>
    <col min="11533" max="11776" width="9.140625" style="85"/>
    <col min="11777" max="11777" width="15.85546875" style="85" customWidth="1"/>
    <col min="11778" max="11778" width="50.7109375" style="85" customWidth="1"/>
    <col min="11779" max="11779" width="20.140625" style="85" customWidth="1"/>
    <col min="11780" max="11781" width="17.7109375" style="85" bestFit="1" customWidth="1"/>
    <col min="11782" max="11782" width="16.5703125" style="85" bestFit="1" customWidth="1"/>
    <col min="11783" max="11783" width="15.7109375" style="85" bestFit="1" customWidth="1"/>
    <col min="11784" max="11784" width="18.42578125" style="85" bestFit="1" customWidth="1"/>
    <col min="11785" max="11785" width="15.42578125" style="85" bestFit="1" customWidth="1"/>
    <col min="11786" max="11786" width="9.42578125" style="85" bestFit="1" customWidth="1"/>
    <col min="11787" max="11787" width="15.42578125" style="85" bestFit="1" customWidth="1"/>
    <col min="11788" max="11788" width="9.42578125" style="85" bestFit="1" customWidth="1"/>
    <col min="11789" max="12032" width="9.140625" style="85"/>
    <col min="12033" max="12033" width="15.85546875" style="85" customWidth="1"/>
    <col min="12034" max="12034" width="50.7109375" style="85" customWidth="1"/>
    <col min="12035" max="12035" width="20.140625" style="85" customWidth="1"/>
    <col min="12036" max="12037" width="17.7109375" style="85" bestFit="1" customWidth="1"/>
    <col min="12038" max="12038" width="16.5703125" style="85" bestFit="1" customWidth="1"/>
    <col min="12039" max="12039" width="15.7109375" style="85" bestFit="1" customWidth="1"/>
    <col min="12040" max="12040" width="18.42578125" style="85" bestFit="1" customWidth="1"/>
    <col min="12041" max="12041" width="15.42578125" style="85" bestFit="1" customWidth="1"/>
    <col min="12042" max="12042" width="9.42578125" style="85" bestFit="1" customWidth="1"/>
    <col min="12043" max="12043" width="15.42578125" style="85" bestFit="1" customWidth="1"/>
    <col min="12044" max="12044" width="9.42578125" style="85" bestFit="1" customWidth="1"/>
    <col min="12045" max="12288" width="9.140625" style="85"/>
    <col min="12289" max="12289" width="15.85546875" style="85" customWidth="1"/>
    <col min="12290" max="12290" width="50.7109375" style="85" customWidth="1"/>
    <col min="12291" max="12291" width="20.140625" style="85" customWidth="1"/>
    <col min="12292" max="12293" width="17.7109375" style="85" bestFit="1" customWidth="1"/>
    <col min="12294" max="12294" width="16.5703125" style="85" bestFit="1" customWidth="1"/>
    <col min="12295" max="12295" width="15.7109375" style="85" bestFit="1" customWidth="1"/>
    <col min="12296" max="12296" width="18.42578125" style="85" bestFit="1" customWidth="1"/>
    <col min="12297" max="12297" width="15.42578125" style="85" bestFit="1" customWidth="1"/>
    <col min="12298" max="12298" width="9.42578125" style="85" bestFit="1" customWidth="1"/>
    <col min="12299" max="12299" width="15.42578125" style="85" bestFit="1" customWidth="1"/>
    <col min="12300" max="12300" width="9.42578125" style="85" bestFit="1" customWidth="1"/>
    <col min="12301" max="12544" width="9.140625" style="85"/>
    <col min="12545" max="12545" width="15.85546875" style="85" customWidth="1"/>
    <col min="12546" max="12546" width="50.7109375" style="85" customWidth="1"/>
    <col min="12547" max="12547" width="20.140625" style="85" customWidth="1"/>
    <col min="12548" max="12549" width="17.7109375" style="85" bestFit="1" customWidth="1"/>
    <col min="12550" max="12550" width="16.5703125" style="85" bestFit="1" customWidth="1"/>
    <col min="12551" max="12551" width="15.7109375" style="85" bestFit="1" customWidth="1"/>
    <col min="12552" max="12552" width="18.42578125" style="85" bestFit="1" customWidth="1"/>
    <col min="12553" max="12553" width="15.42578125" style="85" bestFit="1" customWidth="1"/>
    <col min="12554" max="12554" width="9.42578125" style="85" bestFit="1" customWidth="1"/>
    <col min="12555" max="12555" width="15.42578125" style="85" bestFit="1" customWidth="1"/>
    <col min="12556" max="12556" width="9.42578125" style="85" bestFit="1" customWidth="1"/>
    <col min="12557" max="12800" width="9.140625" style="85"/>
    <col min="12801" max="12801" width="15.85546875" style="85" customWidth="1"/>
    <col min="12802" max="12802" width="50.7109375" style="85" customWidth="1"/>
    <col min="12803" max="12803" width="20.140625" style="85" customWidth="1"/>
    <col min="12804" max="12805" width="17.7109375" style="85" bestFit="1" customWidth="1"/>
    <col min="12806" max="12806" width="16.5703125" style="85" bestFit="1" customWidth="1"/>
    <col min="12807" max="12807" width="15.7109375" style="85" bestFit="1" customWidth="1"/>
    <col min="12808" max="12808" width="18.42578125" style="85" bestFit="1" customWidth="1"/>
    <col min="12809" max="12809" width="15.42578125" style="85" bestFit="1" customWidth="1"/>
    <col min="12810" max="12810" width="9.42578125" style="85" bestFit="1" customWidth="1"/>
    <col min="12811" max="12811" width="15.42578125" style="85" bestFit="1" customWidth="1"/>
    <col min="12812" max="12812" width="9.42578125" style="85" bestFit="1" customWidth="1"/>
    <col min="12813" max="13056" width="9.140625" style="85"/>
    <col min="13057" max="13057" width="15.85546875" style="85" customWidth="1"/>
    <col min="13058" max="13058" width="50.7109375" style="85" customWidth="1"/>
    <col min="13059" max="13059" width="20.140625" style="85" customWidth="1"/>
    <col min="13060" max="13061" width="17.7109375" style="85" bestFit="1" customWidth="1"/>
    <col min="13062" max="13062" width="16.5703125" style="85" bestFit="1" customWidth="1"/>
    <col min="13063" max="13063" width="15.7109375" style="85" bestFit="1" customWidth="1"/>
    <col min="13064" max="13064" width="18.42578125" style="85" bestFit="1" customWidth="1"/>
    <col min="13065" max="13065" width="15.42578125" style="85" bestFit="1" customWidth="1"/>
    <col min="13066" max="13066" width="9.42578125" style="85" bestFit="1" customWidth="1"/>
    <col min="13067" max="13067" width="15.42578125" style="85" bestFit="1" customWidth="1"/>
    <col min="13068" max="13068" width="9.42578125" style="85" bestFit="1" customWidth="1"/>
    <col min="13069" max="13312" width="9.140625" style="85"/>
    <col min="13313" max="13313" width="15.85546875" style="85" customWidth="1"/>
    <col min="13314" max="13314" width="50.7109375" style="85" customWidth="1"/>
    <col min="13315" max="13315" width="20.140625" style="85" customWidth="1"/>
    <col min="13316" max="13317" width="17.7109375" style="85" bestFit="1" customWidth="1"/>
    <col min="13318" max="13318" width="16.5703125" style="85" bestFit="1" customWidth="1"/>
    <col min="13319" max="13319" width="15.7109375" style="85" bestFit="1" customWidth="1"/>
    <col min="13320" max="13320" width="18.42578125" style="85" bestFit="1" customWidth="1"/>
    <col min="13321" max="13321" width="15.42578125" style="85" bestFit="1" customWidth="1"/>
    <col min="13322" max="13322" width="9.42578125" style="85" bestFit="1" customWidth="1"/>
    <col min="13323" max="13323" width="15.42578125" style="85" bestFit="1" customWidth="1"/>
    <col min="13324" max="13324" width="9.42578125" style="85" bestFit="1" customWidth="1"/>
    <col min="13325" max="13568" width="9.140625" style="85"/>
    <col min="13569" max="13569" width="15.85546875" style="85" customWidth="1"/>
    <col min="13570" max="13570" width="50.7109375" style="85" customWidth="1"/>
    <col min="13571" max="13571" width="20.140625" style="85" customWidth="1"/>
    <col min="13572" max="13573" width="17.7109375" style="85" bestFit="1" customWidth="1"/>
    <col min="13574" max="13574" width="16.5703125" style="85" bestFit="1" customWidth="1"/>
    <col min="13575" max="13575" width="15.7109375" style="85" bestFit="1" customWidth="1"/>
    <col min="13576" max="13576" width="18.42578125" style="85" bestFit="1" customWidth="1"/>
    <col min="13577" max="13577" width="15.42578125" style="85" bestFit="1" customWidth="1"/>
    <col min="13578" max="13578" width="9.42578125" style="85" bestFit="1" customWidth="1"/>
    <col min="13579" max="13579" width="15.42578125" style="85" bestFit="1" customWidth="1"/>
    <col min="13580" max="13580" width="9.42578125" style="85" bestFit="1" customWidth="1"/>
    <col min="13581" max="13824" width="9.140625" style="85"/>
    <col min="13825" max="13825" width="15.85546875" style="85" customWidth="1"/>
    <col min="13826" max="13826" width="50.7109375" style="85" customWidth="1"/>
    <col min="13827" max="13827" width="20.140625" style="85" customWidth="1"/>
    <col min="13828" max="13829" width="17.7109375" style="85" bestFit="1" customWidth="1"/>
    <col min="13830" max="13830" width="16.5703125" style="85" bestFit="1" customWidth="1"/>
    <col min="13831" max="13831" width="15.7109375" style="85" bestFit="1" customWidth="1"/>
    <col min="13832" max="13832" width="18.42578125" style="85" bestFit="1" customWidth="1"/>
    <col min="13833" max="13833" width="15.42578125" style="85" bestFit="1" customWidth="1"/>
    <col min="13834" max="13834" width="9.42578125" style="85" bestFit="1" customWidth="1"/>
    <col min="13835" max="13835" width="15.42578125" style="85" bestFit="1" customWidth="1"/>
    <col min="13836" max="13836" width="9.42578125" style="85" bestFit="1" customWidth="1"/>
    <col min="13837" max="14080" width="9.140625" style="85"/>
    <col min="14081" max="14081" width="15.85546875" style="85" customWidth="1"/>
    <col min="14082" max="14082" width="50.7109375" style="85" customWidth="1"/>
    <col min="14083" max="14083" width="20.140625" style="85" customWidth="1"/>
    <col min="14084" max="14085" width="17.7109375" style="85" bestFit="1" customWidth="1"/>
    <col min="14086" max="14086" width="16.5703125" style="85" bestFit="1" customWidth="1"/>
    <col min="14087" max="14087" width="15.7109375" style="85" bestFit="1" customWidth="1"/>
    <col min="14088" max="14088" width="18.42578125" style="85" bestFit="1" customWidth="1"/>
    <col min="14089" max="14089" width="15.42578125" style="85" bestFit="1" customWidth="1"/>
    <col min="14090" max="14090" width="9.42578125" style="85" bestFit="1" customWidth="1"/>
    <col min="14091" max="14091" width="15.42578125" style="85" bestFit="1" customWidth="1"/>
    <col min="14092" max="14092" width="9.42578125" style="85" bestFit="1" customWidth="1"/>
    <col min="14093" max="14336" width="9.140625" style="85"/>
    <col min="14337" max="14337" width="15.85546875" style="85" customWidth="1"/>
    <col min="14338" max="14338" width="50.7109375" style="85" customWidth="1"/>
    <col min="14339" max="14339" width="20.140625" style="85" customWidth="1"/>
    <col min="14340" max="14341" width="17.7109375" style="85" bestFit="1" customWidth="1"/>
    <col min="14342" max="14342" width="16.5703125" style="85" bestFit="1" customWidth="1"/>
    <col min="14343" max="14343" width="15.7109375" style="85" bestFit="1" customWidth="1"/>
    <col min="14344" max="14344" width="18.42578125" style="85" bestFit="1" customWidth="1"/>
    <col min="14345" max="14345" width="15.42578125" style="85" bestFit="1" customWidth="1"/>
    <col min="14346" max="14346" width="9.42578125" style="85" bestFit="1" customWidth="1"/>
    <col min="14347" max="14347" width="15.42578125" style="85" bestFit="1" customWidth="1"/>
    <col min="14348" max="14348" width="9.42578125" style="85" bestFit="1" customWidth="1"/>
    <col min="14349" max="14592" width="9.140625" style="85"/>
    <col min="14593" max="14593" width="15.85546875" style="85" customWidth="1"/>
    <col min="14594" max="14594" width="50.7109375" style="85" customWidth="1"/>
    <col min="14595" max="14595" width="20.140625" style="85" customWidth="1"/>
    <col min="14596" max="14597" width="17.7109375" style="85" bestFit="1" customWidth="1"/>
    <col min="14598" max="14598" width="16.5703125" style="85" bestFit="1" customWidth="1"/>
    <col min="14599" max="14599" width="15.7109375" style="85" bestFit="1" customWidth="1"/>
    <col min="14600" max="14600" width="18.42578125" style="85" bestFit="1" customWidth="1"/>
    <col min="14601" max="14601" width="15.42578125" style="85" bestFit="1" customWidth="1"/>
    <col min="14602" max="14602" width="9.42578125" style="85" bestFit="1" customWidth="1"/>
    <col min="14603" max="14603" width="15.42578125" style="85" bestFit="1" customWidth="1"/>
    <col min="14604" max="14604" width="9.42578125" style="85" bestFit="1" customWidth="1"/>
    <col min="14605" max="14848" width="9.140625" style="85"/>
    <col min="14849" max="14849" width="15.85546875" style="85" customWidth="1"/>
    <col min="14850" max="14850" width="50.7109375" style="85" customWidth="1"/>
    <col min="14851" max="14851" width="20.140625" style="85" customWidth="1"/>
    <col min="14852" max="14853" width="17.7109375" style="85" bestFit="1" customWidth="1"/>
    <col min="14854" max="14854" width="16.5703125" style="85" bestFit="1" customWidth="1"/>
    <col min="14855" max="14855" width="15.7109375" style="85" bestFit="1" customWidth="1"/>
    <col min="14856" max="14856" width="18.42578125" style="85" bestFit="1" customWidth="1"/>
    <col min="14857" max="14857" width="15.42578125" style="85" bestFit="1" customWidth="1"/>
    <col min="14858" max="14858" width="9.42578125" style="85" bestFit="1" customWidth="1"/>
    <col min="14859" max="14859" width="15.42578125" style="85" bestFit="1" customWidth="1"/>
    <col min="14860" max="14860" width="9.42578125" style="85" bestFit="1" customWidth="1"/>
    <col min="14861" max="15104" width="9.140625" style="85"/>
    <col min="15105" max="15105" width="15.85546875" style="85" customWidth="1"/>
    <col min="15106" max="15106" width="50.7109375" style="85" customWidth="1"/>
    <col min="15107" max="15107" width="20.140625" style="85" customWidth="1"/>
    <col min="15108" max="15109" width="17.7109375" style="85" bestFit="1" customWidth="1"/>
    <col min="15110" max="15110" width="16.5703125" style="85" bestFit="1" customWidth="1"/>
    <col min="15111" max="15111" width="15.7109375" style="85" bestFit="1" customWidth="1"/>
    <col min="15112" max="15112" width="18.42578125" style="85" bestFit="1" customWidth="1"/>
    <col min="15113" max="15113" width="15.42578125" style="85" bestFit="1" customWidth="1"/>
    <col min="15114" max="15114" width="9.42578125" style="85" bestFit="1" customWidth="1"/>
    <col min="15115" max="15115" width="15.42578125" style="85" bestFit="1" customWidth="1"/>
    <col min="15116" max="15116" width="9.42578125" style="85" bestFit="1" customWidth="1"/>
    <col min="15117" max="15360" width="9.140625" style="85"/>
    <col min="15361" max="15361" width="15.85546875" style="85" customWidth="1"/>
    <col min="15362" max="15362" width="50.7109375" style="85" customWidth="1"/>
    <col min="15363" max="15363" width="20.140625" style="85" customWidth="1"/>
    <col min="15364" max="15365" width="17.7109375" style="85" bestFit="1" customWidth="1"/>
    <col min="15366" max="15366" width="16.5703125" style="85" bestFit="1" customWidth="1"/>
    <col min="15367" max="15367" width="15.7109375" style="85" bestFit="1" customWidth="1"/>
    <col min="15368" max="15368" width="18.42578125" style="85" bestFit="1" customWidth="1"/>
    <col min="15369" max="15369" width="15.42578125" style="85" bestFit="1" customWidth="1"/>
    <col min="15370" max="15370" width="9.42578125" style="85" bestFit="1" customWidth="1"/>
    <col min="15371" max="15371" width="15.42578125" style="85" bestFit="1" customWidth="1"/>
    <col min="15372" max="15372" width="9.42578125" style="85" bestFit="1" customWidth="1"/>
    <col min="15373" max="15616" width="9.140625" style="85"/>
    <col min="15617" max="15617" width="15.85546875" style="85" customWidth="1"/>
    <col min="15618" max="15618" width="50.7109375" style="85" customWidth="1"/>
    <col min="15619" max="15619" width="20.140625" style="85" customWidth="1"/>
    <col min="15620" max="15621" width="17.7109375" style="85" bestFit="1" customWidth="1"/>
    <col min="15622" max="15622" width="16.5703125" style="85" bestFit="1" customWidth="1"/>
    <col min="15623" max="15623" width="15.7109375" style="85" bestFit="1" customWidth="1"/>
    <col min="15624" max="15624" width="18.42578125" style="85" bestFit="1" customWidth="1"/>
    <col min="15625" max="15625" width="15.42578125" style="85" bestFit="1" customWidth="1"/>
    <col min="15626" max="15626" width="9.42578125" style="85" bestFit="1" customWidth="1"/>
    <col min="15627" max="15627" width="15.42578125" style="85" bestFit="1" customWidth="1"/>
    <col min="15628" max="15628" width="9.42578125" style="85" bestFit="1" customWidth="1"/>
    <col min="15629" max="15872" width="9.140625" style="85"/>
    <col min="15873" max="15873" width="15.85546875" style="85" customWidth="1"/>
    <col min="15874" max="15874" width="50.7109375" style="85" customWidth="1"/>
    <col min="15875" max="15875" width="20.140625" style="85" customWidth="1"/>
    <col min="15876" max="15877" width="17.7109375" style="85" bestFit="1" customWidth="1"/>
    <col min="15878" max="15878" width="16.5703125" style="85" bestFit="1" customWidth="1"/>
    <col min="15879" max="15879" width="15.7109375" style="85" bestFit="1" customWidth="1"/>
    <col min="15880" max="15880" width="18.42578125" style="85" bestFit="1" customWidth="1"/>
    <col min="15881" max="15881" width="15.42578125" style="85" bestFit="1" customWidth="1"/>
    <col min="15882" max="15882" width="9.42578125" style="85" bestFit="1" customWidth="1"/>
    <col min="15883" max="15883" width="15.42578125" style="85" bestFit="1" customWidth="1"/>
    <col min="15884" max="15884" width="9.42578125" style="85" bestFit="1" customWidth="1"/>
    <col min="15885" max="16128" width="9.140625" style="85"/>
    <col min="16129" max="16129" width="15.85546875" style="85" customWidth="1"/>
    <col min="16130" max="16130" width="50.7109375" style="85" customWidth="1"/>
    <col min="16131" max="16131" width="20.140625" style="85" customWidth="1"/>
    <col min="16132" max="16133" width="17.7109375" style="85" bestFit="1" customWidth="1"/>
    <col min="16134" max="16134" width="16.5703125" style="85" bestFit="1" customWidth="1"/>
    <col min="16135" max="16135" width="15.7109375" style="85" bestFit="1" customWidth="1"/>
    <col min="16136" max="16136" width="18.42578125" style="85" bestFit="1" customWidth="1"/>
    <col min="16137" max="16137" width="15.42578125" style="85" bestFit="1" customWidth="1"/>
    <col min="16138" max="16138" width="9.42578125" style="85" bestFit="1" customWidth="1"/>
    <col min="16139" max="16139" width="15.42578125" style="85" bestFit="1" customWidth="1"/>
    <col min="16140" max="16140" width="9.42578125" style="85" bestFit="1" customWidth="1"/>
    <col min="16141" max="16384" width="9.140625" style="85"/>
  </cols>
  <sheetData>
    <row r="1" spans="1:15" ht="18" x14ac:dyDescent="0.2">
      <c r="A1" s="3"/>
      <c r="B1" s="3"/>
      <c r="C1" s="3"/>
      <c r="D1" s="3"/>
      <c r="E1" s="3"/>
      <c r="F1" s="3"/>
      <c r="G1" s="3"/>
      <c r="H1" s="3"/>
      <c r="I1" s="33"/>
      <c r="J1" s="33"/>
      <c r="K1" s="33"/>
    </row>
    <row r="2" spans="1:15" ht="15.75" x14ac:dyDescent="0.2">
      <c r="A2" s="119" t="s">
        <v>123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5" ht="18" x14ac:dyDescent="0.2">
      <c r="A3" s="3"/>
      <c r="B3" s="3"/>
      <c r="C3" s="3"/>
      <c r="D3" s="3"/>
      <c r="E3" s="3"/>
      <c r="F3" s="3"/>
      <c r="G3" s="3"/>
      <c r="H3" s="3"/>
      <c r="I3" s="33"/>
      <c r="J3" s="33"/>
      <c r="K3" s="33"/>
    </row>
    <row r="4" spans="1:15" s="86" customFormat="1" ht="57" x14ac:dyDescent="0.25">
      <c r="A4" s="123" t="s">
        <v>3</v>
      </c>
      <c r="B4" s="123"/>
      <c r="C4" s="35" t="str">
        <f t="shared" ref="C4:H4" si="0">UPPER(C7)</f>
        <v>OSTVARENJE/IZVRŠENJE 
01.2023. - 06.2023.</v>
      </c>
      <c r="D4" s="35" t="str">
        <f t="shared" si="0"/>
        <v>IZVORNI PLAN ILI REBALANS 
2024.</v>
      </c>
      <c r="E4" s="35" t="str">
        <f t="shared" si="0"/>
        <v>TEKUĆI PLAN 
2024.</v>
      </c>
      <c r="F4" s="35" t="str">
        <f t="shared" si="0"/>
        <v>OSTVARENJE/IZVRŠENJE 
01.2024. - 06.2024.</v>
      </c>
      <c r="G4" s="35" t="str">
        <f t="shared" si="0"/>
        <v>INDEKS
(5)/(2)</v>
      </c>
      <c r="H4" s="35" t="str">
        <f t="shared" si="0"/>
        <v>INDEKS
(5)/(4)</v>
      </c>
    </row>
    <row r="5" spans="1:15" s="89" customFormat="1" ht="12.75" customHeight="1" x14ac:dyDescent="0.2">
      <c r="A5" s="124">
        <v>1</v>
      </c>
      <c r="B5" s="124"/>
      <c r="C5" s="87">
        <v>2</v>
      </c>
      <c r="D5" s="87">
        <v>3</v>
      </c>
      <c r="E5" s="87">
        <v>4.3333333333333304</v>
      </c>
      <c r="F5" s="87">
        <v>5.0833333333333304</v>
      </c>
      <c r="G5" s="87">
        <v>6</v>
      </c>
      <c r="H5" s="87">
        <v>7</v>
      </c>
      <c r="I5" s="88"/>
      <c r="J5" s="88"/>
      <c r="K5" s="88"/>
      <c r="L5" s="88"/>
    </row>
    <row r="6" spans="1:15" s="89" customFormat="1" x14ac:dyDescent="0.2">
      <c r="B6" s="96" t="s">
        <v>124</v>
      </c>
      <c r="C6" s="84">
        <f t="shared" ref="C6:H6" si="1">C9</f>
        <v>1315940.45</v>
      </c>
      <c r="D6" s="84">
        <f t="shared" si="1"/>
        <v>4897206</v>
      </c>
      <c r="E6" s="84">
        <f t="shared" si="1"/>
        <v>4897206</v>
      </c>
      <c r="F6" s="84">
        <f t="shared" si="1"/>
        <v>1804326.66</v>
      </c>
      <c r="G6" s="84">
        <f t="shared" si="1"/>
        <v>137.113093529422</v>
      </c>
      <c r="H6" s="84">
        <f t="shared" si="1"/>
        <v>36.844001661355499</v>
      </c>
      <c r="I6" s="88"/>
      <c r="J6" s="88"/>
      <c r="K6" s="88"/>
      <c r="L6" s="88"/>
    </row>
    <row r="7" spans="1:15" ht="51" hidden="1" x14ac:dyDescent="0.2">
      <c r="A7" s="43" t="s">
        <v>23</v>
      </c>
      <c r="B7" s="43" t="s">
        <v>23</v>
      </c>
      <c r="C7" s="44" t="s">
        <v>24</v>
      </c>
      <c r="D7" s="44" t="s">
        <v>25</v>
      </c>
      <c r="E7" s="44" t="s">
        <v>26</v>
      </c>
      <c r="F7" s="44" t="s">
        <v>27</v>
      </c>
      <c r="G7" s="44" t="s">
        <v>28</v>
      </c>
      <c r="H7" s="44" t="s">
        <v>29</v>
      </c>
      <c r="I7" s="88"/>
      <c r="J7" s="88"/>
      <c r="K7" s="88"/>
      <c r="L7" s="88"/>
    </row>
    <row r="8" spans="1:15" hidden="1" x14ac:dyDescent="0.2">
      <c r="A8" s="43" t="s">
        <v>125</v>
      </c>
      <c r="B8" s="43" t="s">
        <v>23</v>
      </c>
      <c r="C8" s="45" t="s">
        <v>31</v>
      </c>
      <c r="D8" s="45" t="s">
        <v>31</v>
      </c>
      <c r="E8" s="45" t="s">
        <v>31</v>
      </c>
      <c r="F8" s="45" t="s">
        <v>31</v>
      </c>
      <c r="G8" s="45" t="s">
        <v>23</v>
      </c>
      <c r="H8" s="45" t="s">
        <v>23</v>
      </c>
      <c r="I8" s="88"/>
      <c r="J8" s="88"/>
      <c r="K8" s="88"/>
      <c r="L8" s="88"/>
    </row>
    <row r="9" spans="1:15" hidden="1" x14ac:dyDescent="0.2">
      <c r="A9" s="46" t="s">
        <v>126</v>
      </c>
      <c r="B9" s="76" t="s">
        <v>127</v>
      </c>
      <c r="C9" s="56">
        <v>1315940.45</v>
      </c>
      <c r="D9" s="57">
        <v>4897206</v>
      </c>
      <c r="E9" s="57">
        <v>4897206</v>
      </c>
      <c r="F9" s="56">
        <v>1804326.66</v>
      </c>
      <c r="G9" s="56">
        <v>137.113093529422</v>
      </c>
      <c r="H9" s="56">
        <v>36.844001661355499</v>
      </c>
      <c r="I9" s="88"/>
      <c r="J9" s="88"/>
      <c r="K9" s="88"/>
      <c r="L9" s="88"/>
    </row>
    <row r="10" spans="1:15" x14ac:dyDescent="0.2">
      <c r="A10" s="49" t="s">
        <v>128</v>
      </c>
      <c r="B10" s="50" t="s">
        <v>129</v>
      </c>
      <c r="C10" s="51">
        <v>1315940.45</v>
      </c>
      <c r="D10" s="66">
        <v>4897206</v>
      </c>
      <c r="E10" s="66">
        <v>4897206</v>
      </c>
      <c r="F10" s="51">
        <v>1804326.66</v>
      </c>
      <c r="G10" s="51">
        <v>137.113093529422</v>
      </c>
      <c r="H10" s="51">
        <v>36.844001661355499</v>
      </c>
      <c r="I10" s="90"/>
      <c r="J10" s="90"/>
      <c r="K10" s="90"/>
      <c r="L10" s="90"/>
      <c r="M10" s="91"/>
      <c r="N10" s="91"/>
      <c r="O10" s="91"/>
    </row>
    <row r="11" spans="1:15" x14ac:dyDescent="0.2">
      <c r="A11" s="54" t="s">
        <v>130</v>
      </c>
      <c r="B11" s="55" t="s">
        <v>131</v>
      </c>
      <c r="C11" s="56">
        <v>1315940.45</v>
      </c>
      <c r="D11" s="57">
        <v>4897206</v>
      </c>
      <c r="E11" s="57">
        <v>4897206</v>
      </c>
      <c r="F11" s="56">
        <v>1804326.66</v>
      </c>
      <c r="G11" s="56">
        <v>137.113093529422</v>
      </c>
      <c r="H11" s="56">
        <v>36.844001661355499</v>
      </c>
      <c r="I11" s="88"/>
      <c r="J11" s="88"/>
      <c r="K11" s="88"/>
      <c r="L11" s="88"/>
      <c r="M11" s="92"/>
      <c r="N11" s="92"/>
      <c r="O11" s="92"/>
    </row>
  </sheetData>
  <mergeCells count="3">
    <mergeCell ref="A2:K2"/>
    <mergeCell ref="A4:B4"/>
    <mergeCell ref="A5:B5"/>
  </mergeCells>
  <pageMargins left="0.19685039370078741" right="0.19685039370078741" top="0.35433070866141736" bottom="0.43307086614173229" header="0.19685039370078741" footer="0.23622047244094491"/>
  <pageSetup paperSize="9" orientation="landscape" r:id="rId1"/>
  <headerFooter alignWithMargins="0">
    <oddFooter>&amp;LVrijeme  izvođenja upita: &amp;D. &amp;T&amp;R&amp;P/&amp;N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SAŽETAK</vt:lpstr>
      <vt:lpstr>PRIHODI I RASHODI - EKONOMSKA </vt:lpstr>
      <vt:lpstr>PRIHODI I RASHODI - IZVORI</vt:lpstr>
      <vt:lpstr>RASHODI - FUNKCIJSKA KL.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Prelčec</dc:creator>
  <cp:lastModifiedBy>Željka Rebić</cp:lastModifiedBy>
  <dcterms:created xsi:type="dcterms:W3CDTF">2024-07-17T13:21:27Z</dcterms:created>
  <dcterms:modified xsi:type="dcterms:W3CDTF">2024-07-22T12:19:56Z</dcterms:modified>
</cp:coreProperties>
</file>